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дрей\Downloads\"/>
    </mc:Choice>
  </mc:AlternateContent>
  <bookViews>
    <workbookView xWindow="-105" yWindow="-105" windowWidth="23250" windowHeight="12450"/>
  </bookViews>
  <sheets>
    <sheet name="Тітул 051" sheetId="2" r:id="rId1"/>
    <sheet name="План 051 денне" sheetId="3" r:id="rId2"/>
    <sheet name="семестровка 2020" sheetId="1" state="hidden" r:id="rId3"/>
    <sheet name="семестровка (2)" sheetId="5" state="hidden" r:id="rId4"/>
    <sheet name="табл. відповідності" sheetId="6" state="hidden" r:id="rId5"/>
  </sheets>
  <definedNames>
    <definedName name="_xlnm._FilterDatabase" localSheetId="1" hidden="1">'План 051 денне'!$W$1:$W$124</definedName>
    <definedName name="_xlnm.Print_Area" localSheetId="1">'План 051 денне'!$A$1:$AM$116</definedName>
    <definedName name="_xlnm.Print_Area" localSheetId="2">'семестровка 2020'!$A$1:$P$162</definedName>
    <definedName name="_xlnm.Print_Area" localSheetId="4">'табл. відповідності'!$A$1:$AD$163</definedName>
    <definedName name="_xlnm.Print_Area" localSheetId="0">'Тітул 051'!$A$1:$BA$40</definedName>
  </definedNames>
  <calcPr calcId="162913"/>
</workbook>
</file>

<file path=xl/calcChain.xml><?xml version="1.0" encoding="utf-8"?>
<calcChain xmlns="http://schemas.openxmlformats.org/spreadsheetml/2006/main">
  <c r="R34" i="3" l="1"/>
  <c r="T34" i="3"/>
  <c r="U34" i="3"/>
  <c r="W34" i="3"/>
  <c r="X34" i="3"/>
  <c r="O58" i="3"/>
  <c r="Q58" i="3"/>
  <c r="T58" i="3"/>
  <c r="W58" i="3"/>
  <c r="X58" i="3"/>
  <c r="N58" i="3"/>
  <c r="K58" i="3"/>
  <c r="K34" i="3"/>
  <c r="O89" i="3"/>
  <c r="Q89" i="3"/>
  <c r="R89" i="3"/>
  <c r="T89" i="3"/>
  <c r="U89" i="3"/>
  <c r="W89" i="3"/>
  <c r="X89" i="3"/>
  <c r="N89" i="3"/>
  <c r="I89" i="3"/>
  <c r="J89" i="3"/>
  <c r="K89" i="3"/>
  <c r="L89" i="3"/>
  <c r="G89" i="3"/>
  <c r="O74" i="3"/>
  <c r="Q74" i="3"/>
  <c r="R74" i="3"/>
  <c r="T74" i="3"/>
  <c r="U74" i="3"/>
  <c r="W74" i="3"/>
  <c r="W90" i="3" s="1"/>
  <c r="X74" i="3"/>
  <c r="N74" i="3"/>
  <c r="K74" i="3"/>
  <c r="L74" i="3"/>
  <c r="J74" i="3"/>
  <c r="I74" i="3"/>
  <c r="I90" i="3" s="1"/>
  <c r="G74" i="3"/>
  <c r="H87" i="3"/>
  <c r="M87" i="3" s="1"/>
  <c r="H86" i="3"/>
  <c r="M86" i="3" s="1"/>
  <c r="H85" i="3"/>
  <c r="M85" i="3" s="1"/>
  <c r="H84" i="3"/>
  <c r="AU84" i="3" s="1"/>
  <c r="H83" i="3"/>
  <c r="M83" i="3" s="1"/>
  <c r="I53" i="3"/>
  <c r="H53" i="3"/>
  <c r="L54" i="3"/>
  <c r="J54" i="3"/>
  <c r="F134" i="5"/>
  <c r="J134" i="5" s="1"/>
  <c r="E134" i="5"/>
  <c r="H81" i="3"/>
  <c r="AU81" i="3" s="1"/>
  <c r="H80" i="3"/>
  <c r="M80" i="3" s="1"/>
  <c r="L46" i="3"/>
  <c r="J46" i="3"/>
  <c r="I32" i="3"/>
  <c r="H32" i="3"/>
  <c r="AU83" i="3" l="1"/>
  <c r="U90" i="3"/>
  <c r="J90" i="3"/>
  <c r="L90" i="3"/>
  <c r="N90" i="3"/>
  <c r="X90" i="3"/>
  <c r="T90" i="3"/>
  <c r="G90" i="3"/>
  <c r="R90" i="3"/>
  <c r="Q90" i="3"/>
  <c r="K90" i="3"/>
  <c r="O90" i="3"/>
  <c r="M32" i="3"/>
  <c r="AU85" i="3"/>
  <c r="AU87" i="3"/>
  <c r="AU86" i="3"/>
  <c r="M84" i="3"/>
  <c r="M53" i="3"/>
  <c r="AU80" i="3"/>
  <c r="M81" i="3"/>
  <c r="M134" i="5"/>
  <c r="K134" i="5"/>
  <c r="I31" i="3" l="1"/>
  <c r="H31" i="3"/>
  <c r="M31" i="3" s="1"/>
  <c r="F36" i="5"/>
  <c r="J36" i="5"/>
  <c r="K36" i="5"/>
  <c r="M36" i="5"/>
  <c r="E36" i="5"/>
  <c r="F34" i="5"/>
  <c r="F17" i="5"/>
  <c r="E17" i="5"/>
  <c r="J17" i="5" s="1"/>
  <c r="F11" i="5"/>
  <c r="F12" i="5"/>
  <c r="E11" i="5"/>
  <c r="E12" i="5"/>
  <c r="L15" i="3"/>
  <c r="I17" i="3"/>
  <c r="I16" i="3"/>
  <c r="H17" i="3"/>
  <c r="H16" i="3"/>
  <c r="G15" i="3"/>
  <c r="G11" i="3"/>
  <c r="I30" i="3"/>
  <c r="H30" i="3"/>
  <c r="H15" i="3" l="1"/>
  <c r="M17" i="3"/>
  <c r="I15" i="3"/>
  <c r="M11" i="5"/>
  <c r="M12" i="5"/>
  <c r="M17" i="5"/>
  <c r="M15" i="3"/>
  <c r="M16" i="3"/>
  <c r="K17" i="5"/>
  <c r="J12" i="5"/>
  <c r="J11" i="5"/>
  <c r="K12" i="5"/>
  <c r="K11" i="5"/>
  <c r="M30" i="3"/>
  <c r="AU75" i="3" l="1"/>
  <c r="AU59" i="3"/>
  <c r="AU64" i="3"/>
  <c r="AU66" i="3"/>
  <c r="AU69" i="3"/>
  <c r="AU70" i="3"/>
  <c r="AU36" i="3"/>
  <c r="I49" i="3" l="1"/>
  <c r="H56" i="3"/>
  <c r="AU56" i="3" s="1"/>
  <c r="I55" i="3"/>
  <c r="I54" i="3" s="1"/>
  <c r="H55" i="3"/>
  <c r="I51" i="3"/>
  <c r="H48" i="3"/>
  <c r="AU48" i="3" s="1"/>
  <c r="I44" i="3"/>
  <c r="H44" i="3"/>
  <c r="I41" i="3"/>
  <c r="H41" i="3"/>
  <c r="H40" i="3"/>
  <c r="I40" i="3"/>
  <c r="H77" i="3"/>
  <c r="AU77" i="3" l="1"/>
  <c r="M77" i="3"/>
  <c r="AU55" i="3"/>
  <c r="M44" i="3"/>
  <c r="AU41" i="3"/>
  <c r="AU44" i="3"/>
  <c r="AU40" i="3"/>
  <c r="M55" i="3"/>
  <c r="M54" i="3" s="1"/>
  <c r="M40" i="3"/>
  <c r="M41" i="3"/>
  <c r="H78" i="3" l="1"/>
  <c r="H79" i="3"/>
  <c r="H82" i="3"/>
  <c r="H88" i="3"/>
  <c r="H76" i="3"/>
  <c r="H89" i="3" l="1"/>
  <c r="AU88" i="3"/>
  <c r="M88" i="3"/>
  <c r="AU82" i="3"/>
  <c r="M82" i="3"/>
  <c r="AU79" i="3"/>
  <c r="M79" i="3"/>
  <c r="AU76" i="3"/>
  <c r="M76" i="3"/>
  <c r="AU78" i="3"/>
  <c r="M78" i="3"/>
  <c r="H72" i="3"/>
  <c r="H73" i="3"/>
  <c r="H71" i="3"/>
  <c r="F152" i="5"/>
  <c r="K152" i="5" s="1"/>
  <c r="E152" i="5"/>
  <c r="M89" i="3" l="1"/>
  <c r="H74" i="3"/>
  <c r="H90" i="3" s="1"/>
  <c r="AU72" i="3"/>
  <c r="M72" i="3"/>
  <c r="AU71" i="3"/>
  <c r="M71" i="3"/>
  <c r="AU73" i="3"/>
  <c r="M73" i="3"/>
  <c r="M74" i="3" s="1"/>
  <c r="M90" i="3" s="1"/>
  <c r="M152" i="5"/>
  <c r="J152" i="5"/>
  <c r="I14" i="3" l="1"/>
  <c r="E76" i="5"/>
  <c r="F76" i="5"/>
  <c r="K76" i="5" s="1"/>
  <c r="H29" i="3"/>
  <c r="I29" i="3"/>
  <c r="AU29" i="3" l="1"/>
  <c r="J76" i="5"/>
  <c r="M76" i="5"/>
  <c r="M29" i="3"/>
  <c r="AI89" i="3"/>
  <c r="AL89" i="3"/>
  <c r="AO89" i="3"/>
  <c r="AQ89" i="3" l="1"/>
  <c r="AG89" i="3"/>
  <c r="AH89" i="3"/>
  <c r="AK89" i="3"/>
  <c r="AI74" i="3"/>
  <c r="AL74" i="3"/>
  <c r="AO74" i="3"/>
  <c r="Y74" i="3"/>
  <c r="Z74" i="3"/>
  <c r="AA74" i="3"/>
  <c r="AB74" i="3"/>
  <c r="AC74" i="3"/>
  <c r="AK39" i="3"/>
  <c r="AI58" i="3"/>
  <c r="AL58" i="3"/>
  <c r="AO58" i="3"/>
  <c r="AQ54" i="3"/>
  <c r="AQ53" i="3"/>
  <c r="AQ52" i="3"/>
  <c r="AQ51" i="3"/>
  <c r="AQ50" i="3"/>
  <c r="AQ49" i="3"/>
  <c r="AQ47" i="3"/>
  <c r="AQ46" i="3"/>
  <c r="AQ45" i="3"/>
  <c r="AQ44" i="3"/>
  <c r="AQ43" i="3"/>
  <c r="AQ42" i="3"/>
  <c r="AQ39" i="3"/>
  <c r="AQ38" i="3"/>
  <c r="AQ37" i="3"/>
  <c r="AP57" i="3"/>
  <c r="AP52" i="3"/>
  <c r="AP51" i="3"/>
  <c r="AP50" i="3"/>
  <c r="AP49" i="3"/>
  <c r="AP47" i="3"/>
  <c r="AP46" i="3"/>
  <c r="AP45" i="3"/>
  <c r="AP44" i="3"/>
  <c r="AP43" i="3"/>
  <c r="AP42" i="3"/>
  <c r="AP39" i="3"/>
  <c r="AP38" i="3"/>
  <c r="AP37" i="3"/>
  <c r="AN57" i="3"/>
  <c r="AN54" i="3"/>
  <c r="AN53" i="3"/>
  <c r="AN52" i="3"/>
  <c r="AN51" i="3"/>
  <c r="AN49" i="3"/>
  <c r="AN46" i="3"/>
  <c r="AN45" i="3"/>
  <c r="AN44" i="3"/>
  <c r="AN43" i="3"/>
  <c r="AN42" i="3"/>
  <c r="AN39" i="3"/>
  <c r="AN38" i="3"/>
  <c r="AN37" i="3"/>
  <c r="AM57" i="3"/>
  <c r="AM54" i="3"/>
  <c r="AM53" i="3"/>
  <c r="AM51" i="3"/>
  <c r="AM50" i="3"/>
  <c r="AM47" i="3"/>
  <c r="AM46" i="3"/>
  <c r="AM45" i="3"/>
  <c r="AM44" i="3"/>
  <c r="AM43" i="3"/>
  <c r="AM42" i="3"/>
  <c r="AM39" i="3"/>
  <c r="AM38" i="3"/>
  <c r="AM37" i="3"/>
  <c r="AK57" i="3"/>
  <c r="AK54" i="3"/>
  <c r="AK53" i="3"/>
  <c r="AK52" i="3"/>
  <c r="AK51" i="3"/>
  <c r="AK50" i="3"/>
  <c r="AK49" i="3"/>
  <c r="AK47" i="3"/>
  <c r="AK46" i="3"/>
  <c r="AK45" i="3"/>
  <c r="AK43" i="3"/>
  <c r="AK38" i="3"/>
  <c r="AK37" i="3"/>
  <c r="AJ57" i="3"/>
  <c r="AJ54" i="3"/>
  <c r="AJ53" i="3"/>
  <c r="AJ52" i="3"/>
  <c r="AJ51" i="3"/>
  <c r="AJ50" i="3"/>
  <c r="AJ49" i="3"/>
  <c r="AJ47" i="3"/>
  <c r="AJ45" i="3"/>
  <c r="AJ44" i="3"/>
  <c r="AJ43" i="3"/>
  <c r="AJ42" i="3"/>
  <c r="AJ39" i="3"/>
  <c r="AJ38" i="3"/>
  <c r="AJ37" i="3"/>
  <c r="AH57" i="3"/>
  <c r="AH54" i="3"/>
  <c r="AH53" i="3"/>
  <c r="AH52" i="3"/>
  <c r="AH51" i="3"/>
  <c r="AH50" i="3"/>
  <c r="AH49" i="3"/>
  <c r="AH47" i="3"/>
  <c r="AH46" i="3"/>
  <c r="AH45" i="3"/>
  <c r="AH44" i="3"/>
  <c r="AH43" i="3"/>
  <c r="AH42" i="3"/>
  <c r="AH39" i="3"/>
  <c r="AH38" i="3"/>
  <c r="AH37" i="3"/>
  <c r="AG38" i="3"/>
  <c r="AG39" i="3"/>
  <c r="AG42" i="3"/>
  <c r="AG43" i="3"/>
  <c r="AG44" i="3"/>
  <c r="AG45" i="3"/>
  <c r="AG46" i="3"/>
  <c r="AG47" i="3"/>
  <c r="AG49" i="3"/>
  <c r="AG50" i="3"/>
  <c r="AG51" i="3"/>
  <c r="AG52" i="3"/>
  <c r="AG53" i="3"/>
  <c r="AG54" i="3"/>
  <c r="AG57" i="3"/>
  <c r="AG37" i="3"/>
  <c r="AI34" i="3"/>
  <c r="AL34" i="3"/>
  <c r="AO34" i="3"/>
  <c r="AP11" i="3"/>
  <c r="AM11" i="3"/>
  <c r="AQ33" i="3"/>
  <c r="AQ28" i="3"/>
  <c r="AQ27" i="3"/>
  <c r="AQ26" i="3"/>
  <c r="AQ25" i="3"/>
  <c r="AQ24" i="3"/>
  <c r="AQ23" i="3"/>
  <c r="AQ22" i="3"/>
  <c r="AQ21" i="3"/>
  <c r="AQ20" i="3"/>
  <c r="AQ19" i="3"/>
  <c r="AQ18" i="3"/>
  <c r="AQ15" i="3"/>
  <c r="AQ14" i="3"/>
  <c r="AQ13" i="3"/>
  <c r="AQ12" i="3"/>
  <c r="AQ11" i="3"/>
  <c r="AP28" i="3"/>
  <c r="AP27" i="3"/>
  <c r="AP26" i="3"/>
  <c r="AP25" i="3"/>
  <c r="AP24" i="3"/>
  <c r="AP23" i="3"/>
  <c r="AP22" i="3"/>
  <c r="AP21" i="3"/>
  <c r="AP20" i="3"/>
  <c r="AP19" i="3"/>
  <c r="AP18" i="3"/>
  <c r="AP15" i="3"/>
  <c r="AP14" i="3"/>
  <c r="AP13" i="3"/>
  <c r="AP12" i="3"/>
  <c r="AN33" i="3"/>
  <c r="AN28" i="3"/>
  <c r="AN27" i="3"/>
  <c r="AN26" i="3"/>
  <c r="AN25" i="3"/>
  <c r="AN24" i="3"/>
  <c r="AN23" i="3"/>
  <c r="AN22" i="3"/>
  <c r="AN21" i="3"/>
  <c r="AN20" i="3"/>
  <c r="AN19" i="3"/>
  <c r="AN18" i="3"/>
  <c r="AN15" i="3"/>
  <c r="AN14" i="3"/>
  <c r="AN13" i="3"/>
  <c r="AN12" i="3"/>
  <c r="AN11" i="3"/>
  <c r="AM33" i="3"/>
  <c r="AM28" i="3"/>
  <c r="AM27" i="3"/>
  <c r="AM26" i="3"/>
  <c r="AM25" i="3"/>
  <c r="AM24" i="3"/>
  <c r="AM23" i="3"/>
  <c r="AM22" i="3"/>
  <c r="AM21" i="3"/>
  <c r="AM20" i="3"/>
  <c r="AM19" i="3"/>
  <c r="AM18" i="3"/>
  <c r="AM15" i="3"/>
  <c r="AM14" i="3"/>
  <c r="AM13" i="3"/>
  <c r="AM12" i="3"/>
  <c r="AK33" i="3"/>
  <c r="AK28" i="3"/>
  <c r="AK27" i="3"/>
  <c r="AK26" i="3"/>
  <c r="AK25" i="3"/>
  <c r="AK24" i="3"/>
  <c r="AK23" i="3"/>
  <c r="AK22" i="3"/>
  <c r="AK21" i="3"/>
  <c r="AK20" i="3"/>
  <c r="AK19" i="3"/>
  <c r="AK18" i="3"/>
  <c r="AK15" i="3"/>
  <c r="AK14" i="3"/>
  <c r="AK13" i="3"/>
  <c r="AK12" i="3"/>
  <c r="AK11" i="3"/>
  <c r="AJ33" i="3"/>
  <c r="AJ27" i="3"/>
  <c r="AJ26" i="3"/>
  <c r="AJ25" i="3"/>
  <c r="AJ24" i="3"/>
  <c r="AJ23" i="3"/>
  <c r="AJ22" i="3"/>
  <c r="AJ21" i="3"/>
  <c r="AJ20" i="3"/>
  <c r="AJ19" i="3"/>
  <c r="AJ18" i="3"/>
  <c r="AJ15" i="3"/>
  <c r="AJ14" i="3"/>
  <c r="AJ13" i="3"/>
  <c r="AJ12" i="3"/>
  <c r="AJ11" i="3"/>
  <c r="AH33" i="3"/>
  <c r="AH28" i="3"/>
  <c r="AH26" i="3"/>
  <c r="AH25" i="3"/>
  <c r="AH24" i="3"/>
  <c r="AH23" i="3"/>
  <c r="AH19" i="3"/>
  <c r="AH18" i="3"/>
  <c r="AH15" i="3"/>
  <c r="AH14" i="3"/>
  <c r="AH12" i="3"/>
  <c r="AH11" i="3"/>
  <c r="AG13" i="3"/>
  <c r="AG14" i="3"/>
  <c r="AG15" i="3"/>
  <c r="AG20" i="3"/>
  <c r="AG21" i="3"/>
  <c r="AG22" i="3"/>
  <c r="AG24" i="3"/>
  <c r="AG27" i="3"/>
  <c r="AG28" i="3"/>
  <c r="AG33" i="3"/>
  <c r="AG11" i="3"/>
  <c r="AL107" i="3" l="1"/>
  <c r="AK102" i="3"/>
  <c r="AO107" i="3"/>
  <c r="AI107" i="3"/>
  <c r="AN34" i="3"/>
  <c r="AH58" i="3"/>
  <c r="AQ34" i="3"/>
  <c r="AG58" i="3"/>
  <c r="AG74" i="3"/>
  <c r="AH74" i="3"/>
  <c r="AF37" i="3" l="1"/>
  <c r="AH102" i="3" s="1"/>
  <c r="AF66" i="3"/>
  <c r="AJ102" i="3" s="1"/>
  <c r="AA151" i="6" l="1"/>
  <c r="X151" i="6"/>
  <c r="W151" i="6"/>
  <c r="V151" i="6"/>
  <c r="S151" i="6"/>
  <c r="U150" i="6"/>
  <c r="T150" i="6"/>
  <c r="Y150" i="6" s="1"/>
  <c r="U149" i="6"/>
  <c r="Z149" i="6" s="1"/>
  <c r="T149" i="6"/>
  <c r="U148" i="6"/>
  <c r="T148" i="6"/>
  <c r="U147" i="6"/>
  <c r="Z147" i="6" s="1"/>
  <c r="T147" i="6"/>
  <c r="U146" i="6"/>
  <c r="T146" i="6"/>
  <c r="U145" i="6"/>
  <c r="Z145" i="6" s="1"/>
  <c r="T145" i="6"/>
  <c r="U144" i="6"/>
  <c r="T144" i="6"/>
  <c r="U143" i="6"/>
  <c r="Z143" i="6" s="1"/>
  <c r="T143" i="6"/>
  <c r="AA133" i="6"/>
  <c r="X133" i="6"/>
  <c r="W133" i="6"/>
  <c r="V133" i="6"/>
  <c r="S133" i="6"/>
  <c r="U132" i="6"/>
  <c r="T132" i="6"/>
  <c r="U131" i="6"/>
  <c r="Z131" i="6" s="1"/>
  <c r="T131" i="6"/>
  <c r="U130" i="6"/>
  <c r="T130" i="6"/>
  <c r="Y130" i="6" s="1"/>
  <c r="U129" i="6"/>
  <c r="Z129" i="6" s="1"/>
  <c r="T129" i="6"/>
  <c r="U128" i="6"/>
  <c r="T128" i="6"/>
  <c r="U127" i="6"/>
  <c r="Z127" i="6" s="1"/>
  <c r="T127" i="6"/>
  <c r="U126" i="6"/>
  <c r="T126" i="6"/>
  <c r="T133" i="6" s="1"/>
  <c r="X113" i="6"/>
  <c r="W113" i="6"/>
  <c r="V113" i="6"/>
  <c r="S113" i="6"/>
  <c r="U112" i="6"/>
  <c r="T112" i="6"/>
  <c r="T111" i="6"/>
  <c r="Y111" i="6" s="1"/>
  <c r="U110" i="6"/>
  <c r="Z110" i="6" s="1"/>
  <c r="T110" i="6"/>
  <c r="U109" i="6"/>
  <c r="T109" i="6"/>
  <c r="U108" i="6"/>
  <c r="Z108" i="6" s="1"/>
  <c r="T108" i="6"/>
  <c r="U107" i="6"/>
  <c r="T107" i="6"/>
  <c r="U106" i="6"/>
  <c r="Z106" i="6" s="1"/>
  <c r="T106" i="6"/>
  <c r="AA96" i="6"/>
  <c r="X96" i="6"/>
  <c r="W96" i="6"/>
  <c r="V96" i="6"/>
  <c r="S96" i="6"/>
  <c r="U95" i="6"/>
  <c r="Z95" i="6" s="1"/>
  <c r="T95" i="6"/>
  <c r="U94" i="6"/>
  <c r="T94" i="6"/>
  <c r="Y94" i="6" s="1"/>
  <c r="U93" i="6"/>
  <c r="Z93" i="6" s="1"/>
  <c r="T93" i="6"/>
  <c r="U92" i="6"/>
  <c r="T92" i="6"/>
  <c r="Y92" i="6" s="1"/>
  <c r="U91" i="6"/>
  <c r="Z91" i="6" s="1"/>
  <c r="T91" i="6"/>
  <c r="U90" i="6"/>
  <c r="T90" i="6"/>
  <c r="Y90" i="6" s="1"/>
  <c r="U89" i="6"/>
  <c r="T89" i="6"/>
  <c r="X74" i="6"/>
  <c r="W74" i="6"/>
  <c r="V74" i="6"/>
  <c r="S74" i="6"/>
  <c r="U73" i="6"/>
  <c r="T73" i="6"/>
  <c r="Y73" i="6" s="1"/>
  <c r="U72" i="6"/>
  <c r="Z72" i="6" s="1"/>
  <c r="T72" i="6"/>
  <c r="U71" i="6"/>
  <c r="T71" i="6"/>
  <c r="U70" i="6"/>
  <c r="Z70" i="6" s="1"/>
  <c r="T70" i="6"/>
  <c r="U69" i="6"/>
  <c r="T69" i="6"/>
  <c r="U68" i="6"/>
  <c r="Z68" i="6" s="1"/>
  <c r="T68" i="6"/>
  <c r="U67" i="6"/>
  <c r="T67" i="6"/>
  <c r="U66" i="6"/>
  <c r="Z66" i="6" s="1"/>
  <c r="T66" i="6"/>
  <c r="U53" i="6"/>
  <c r="T53" i="6"/>
  <c r="U52" i="6"/>
  <c r="Z52" i="6" s="1"/>
  <c r="T52" i="6"/>
  <c r="U51" i="6"/>
  <c r="T51" i="6"/>
  <c r="U50" i="6"/>
  <c r="Z50" i="6" s="1"/>
  <c r="T50" i="6"/>
  <c r="U49" i="6"/>
  <c r="T49" i="6"/>
  <c r="U48" i="6"/>
  <c r="Z48" i="6" s="1"/>
  <c r="T48" i="6"/>
  <c r="X34" i="6"/>
  <c r="W34" i="6"/>
  <c r="V34" i="6"/>
  <c r="S34" i="6"/>
  <c r="S35" i="6" s="1"/>
  <c r="U32" i="6"/>
  <c r="T32" i="6"/>
  <c r="Y32" i="6" s="1"/>
  <c r="U31" i="6"/>
  <c r="Z31" i="6" s="1"/>
  <c r="T31" i="6"/>
  <c r="U30" i="6"/>
  <c r="T30" i="6"/>
  <c r="U29" i="6"/>
  <c r="Z29" i="6" s="1"/>
  <c r="T29" i="6"/>
  <c r="U28" i="6"/>
  <c r="T28" i="6"/>
  <c r="U27" i="6"/>
  <c r="Z27" i="6" s="1"/>
  <c r="T27" i="6"/>
  <c r="U26" i="6"/>
  <c r="T26" i="6"/>
  <c r="X16" i="6"/>
  <c r="W16" i="6"/>
  <c r="V16" i="6"/>
  <c r="S16" i="6"/>
  <c r="S17" i="6" s="1"/>
  <c r="U15" i="6"/>
  <c r="T15" i="6"/>
  <c r="U14" i="6"/>
  <c r="Z14" i="6" s="1"/>
  <c r="T14" i="6"/>
  <c r="U13" i="6"/>
  <c r="Z13" i="6" s="1"/>
  <c r="T13" i="6"/>
  <c r="U12" i="6"/>
  <c r="Z12" i="6" s="1"/>
  <c r="T12" i="6"/>
  <c r="AB12" i="6" s="1"/>
  <c r="U11" i="6"/>
  <c r="T11" i="6"/>
  <c r="U10" i="6"/>
  <c r="Z10" i="6" s="1"/>
  <c r="T10" i="6"/>
  <c r="E163" i="6"/>
  <c r="F163" i="6" s="1"/>
  <c r="E162" i="6"/>
  <c r="E160" i="6"/>
  <c r="F160" i="6" s="1"/>
  <c r="E159" i="6"/>
  <c r="F159" i="6" s="1"/>
  <c r="E156" i="6"/>
  <c r="F156" i="6" s="1"/>
  <c r="E155" i="6"/>
  <c r="M151" i="6"/>
  <c r="J151" i="6"/>
  <c r="I151" i="6"/>
  <c r="H151" i="6"/>
  <c r="E151" i="6"/>
  <c r="E152" i="6" s="1"/>
  <c r="G150" i="6"/>
  <c r="F150" i="6"/>
  <c r="G149" i="6"/>
  <c r="L149" i="6" s="1"/>
  <c r="F149" i="6"/>
  <c r="G148" i="6"/>
  <c r="L148" i="6" s="1"/>
  <c r="F148" i="6"/>
  <c r="G147" i="6"/>
  <c r="L147" i="6" s="1"/>
  <c r="F147" i="6"/>
  <c r="G146" i="6"/>
  <c r="F146" i="6"/>
  <c r="G145" i="6"/>
  <c r="L145" i="6" s="1"/>
  <c r="F145" i="6"/>
  <c r="G144" i="6"/>
  <c r="L144" i="6" s="1"/>
  <c r="F144" i="6"/>
  <c r="G143" i="6"/>
  <c r="L143" i="6" s="1"/>
  <c r="F143" i="6"/>
  <c r="M133" i="6"/>
  <c r="J133" i="6"/>
  <c r="I133" i="6"/>
  <c r="H133" i="6"/>
  <c r="E133" i="6"/>
  <c r="E134" i="6" s="1"/>
  <c r="G132" i="6"/>
  <c r="L132" i="6" s="1"/>
  <c r="F132" i="6"/>
  <c r="G131" i="6"/>
  <c r="F131" i="6"/>
  <c r="G130" i="6"/>
  <c r="L130" i="6" s="1"/>
  <c r="F130" i="6"/>
  <c r="G129" i="6"/>
  <c r="F129" i="6"/>
  <c r="G128" i="6"/>
  <c r="L128" i="6" s="1"/>
  <c r="F128" i="6"/>
  <c r="G127" i="6"/>
  <c r="F127" i="6"/>
  <c r="G126" i="6"/>
  <c r="F126" i="6"/>
  <c r="J113" i="6"/>
  <c r="I113" i="6"/>
  <c r="H113" i="6"/>
  <c r="E113" i="6"/>
  <c r="E114" i="6" s="1"/>
  <c r="G112" i="6"/>
  <c r="L112" i="6" s="1"/>
  <c r="F112" i="6"/>
  <c r="F111" i="6"/>
  <c r="K111" i="6" s="1"/>
  <c r="G110" i="6"/>
  <c r="F110" i="6"/>
  <c r="G109" i="6"/>
  <c r="L109" i="6" s="1"/>
  <c r="F109" i="6"/>
  <c r="G108" i="6"/>
  <c r="L108" i="6" s="1"/>
  <c r="F108" i="6"/>
  <c r="G107" i="6"/>
  <c r="L107" i="6" s="1"/>
  <c r="F107" i="6"/>
  <c r="G106" i="6"/>
  <c r="F106" i="6"/>
  <c r="M96" i="6"/>
  <c r="J96" i="6"/>
  <c r="I96" i="6"/>
  <c r="H96" i="6"/>
  <c r="E96" i="6"/>
  <c r="E97" i="6" s="1"/>
  <c r="G95" i="6"/>
  <c r="F95" i="6"/>
  <c r="G94" i="6"/>
  <c r="L94" i="6" s="1"/>
  <c r="F94" i="6"/>
  <c r="G93" i="6"/>
  <c r="F93" i="6"/>
  <c r="G92" i="6"/>
  <c r="L92" i="6" s="1"/>
  <c r="F92" i="6"/>
  <c r="K92" i="6" s="1"/>
  <c r="G91" i="6"/>
  <c r="F91" i="6"/>
  <c r="G90" i="6"/>
  <c r="L90" i="6" s="1"/>
  <c r="F90" i="6"/>
  <c r="G89" i="6"/>
  <c r="F89" i="6"/>
  <c r="J74" i="6"/>
  <c r="I74" i="6"/>
  <c r="H74" i="6"/>
  <c r="E74" i="6"/>
  <c r="E75" i="6" s="1"/>
  <c r="G73" i="6"/>
  <c r="F73" i="6"/>
  <c r="G72" i="6"/>
  <c r="L72" i="6" s="1"/>
  <c r="F72" i="6"/>
  <c r="G71" i="6"/>
  <c r="F71" i="6"/>
  <c r="G70" i="6"/>
  <c r="L70" i="6" s="1"/>
  <c r="F70" i="6"/>
  <c r="G69" i="6"/>
  <c r="F69" i="6"/>
  <c r="G68" i="6"/>
  <c r="L68" i="6" s="1"/>
  <c r="F68" i="6"/>
  <c r="G67" i="6"/>
  <c r="F67" i="6"/>
  <c r="G66" i="6"/>
  <c r="L66" i="6" s="1"/>
  <c r="F66" i="6"/>
  <c r="M56" i="6"/>
  <c r="J56" i="6"/>
  <c r="I56" i="6"/>
  <c r="H56" i="6"/>
  <c r="E56" i="6"/>
  <c r="E57" i="6" s="1"/>
  <c r="G55" i="6"/>
  <c r="L55" i="6" s="1"/>
  <c r="F55" i="6"/>
  <c r="G54" i="6"/>
  <c r="F54" i="6"/>
  <c r="G53" i="6"/>
  <c r="L53" i="6" s="1"/>
  <c r="F53" i="6"/>
  <c r="G52" i="6"/>
  <c r="F52" i="6"/>
  <c r="G51" i="6"/>
  <c r="L51" i="6" s="1"/>
  <c r="F51" i="6"/>
  <c r="G50" i="6"/>
  <c r="F50" i="6"/>
  <c r="G49" i="6"/>
  <c r="L49" i="6" s="1"/>
  <c r="F49" i="6"/>
  <c r="G48" i="6"/>
  <c r="F48" i="6"/>
  <c r="J35" i="6"/>
  <c r="I35" i="6"/>
  <c r="H35" i="6"/>
  <c r="E35" i="6"/>
  <c r="E36" i="6" s="1"/>
  <c r="G34" i="6"/>
  <c r="F34" i="6"/>
  <c r="G33" i="6"/>
  <c r="L33" i="6" s="1"/>
  <c r="F33" i="6"/>
  <c r="G32" i="6"/>
  <c r="F32" i="6"/>
  <c r="G31" i="6"/>
  <c r="L31" i="6" s="1"/>
  <c r="F31" i="6"/>
  <c r="G30" i="6"/>
  <c r="F30" i="6"/>
  <c r="G29" i="6"/>
  <c r="L29" i="6" s="1"/>
  <c r="F29" i="6"/>
  <c r="G28" i="6"/>
  <c r="F28" i="6"/>
  <c r="G27" i="6"/>
  <c r="L27" i="6" s="1"/>
  <c r="F27" i="6"/>
  <c r="J17" i="6"/>
  <c r="I17" i="6"/>
  <c r="H17" i="6"/>
  <c r="E17" i="6"/>
  <c r="E18" i="6" s="1"/>
  <c r="G16" i="6"/>
  <c r="L16" i="6" s="1"/>
  <c r="F16" i="6"/>
  <c r="G15" i="6"/>
  <c r="F15" i="6"/>
  <c r="G14" i="6"/>
  <c r="L14" i="6" s="1"/>
  <c r="F14" i="6"/>
  <c r="G13" i="6"/>
  <c r="F13" i="6"/>
  <c r="G12" i="6"/>
  <c r="L12" i="6" s="1"/>
  <c r="F12" i="6"/>
  <c r="G11" i="6"/>
  <c r="F11" i="6"/>
  <c r="G10" i="6"/>
  <c r="F10" i="6"/>
  <c r="N32" i="6" l="1"/>
  <c r="N28" i="6"/>
  <c r="G17" i="6"/>
  <c r="N30" i="6"/>
  <c r="N34" i="6"/>
  <c r="Y30" i="6"/>
  <c r="Y51" i="6"/>
  <c r="F17" i="6"/>
  <c r="AB112" i="6"/>
  <c r="Y132" i="6"/>
  <c r="U96" i="6"/>
  <c r="AB107" i="6"/>
  <c r="AB109" i="6"/>
  <c r="AB126" i="6"/>
  <c r="AB128" i="6"/>
  <c r="AB130" i="6"/>
  <c r="F35" i="6"/>
  <c r="N127" i="6"/>
  <c r="N129" i="6"/>
  <c r="N131" i="6"/>
  <c r="F151" i="6"/>
  <c r="N11" i="6"/>
  <c r="N13" i="6"/>
  <c r="N15" i="6"/>
  <c r="N48" i="6"/>
  <c r="N50" i="6"/>
  <c r="N52" i="6"/>
  <c r="N54" i="6"/>
  <c r="K68" i="6"/>
  <c r="K72" i="6"/>
  <c r="F133" i="6"/>
  <c r="AB49" i="6"/>
  <c r="AB51" i="6"/>
  <c r="AB53" i="6"/>
  <c r="AB67" i="6"/>
  <c r="AB69" i="6"/>
  <c r="AB71" i="6"/>
  <c r="AB73" i="6"/>
  <c r="AB90" i="6"/>
  <c r="AB92" i="6"/>
  <c r="AB94" i="6"/>
  <c r="T113" i="6"/>
  <c r="AB131" i="6"/>
  <c r="AB144" i="6"/>
  <c r="AB146" i="6"/>
  <c r="AB148" i="6"/>
  <c r="AB150" i="6"/>
  <c r="K144" i="6"/>
  <c r="Y13" i="6"/>
  <c r="AB29" i="6"/>
  <c r="AB31" i="6"/>
  <c r="AB52" i="6"/>
  <c r="T74" i="6"/>
  <c r="AB72" i="6"/>
  <c r="T96" i="6"/>
  <c r="AB93" i="6"/>
  <c r="AB95" i="6"/>
  <c r="T151" i="6"/>
  <c r="AB149" i="6"/>
  <c r="Y107" i="6"/>
  <c r="AB108" i="6"/>
  <c r="Y109" i="6"/>
  <c r="AB110" i="6"/>
  <c r="Y112" i="6"/>
  <c r="AB127" i="6"/>
  <c r="Y128" i="6"/>
  <c r="AB129" i="6"/>
  <c r="N67" i="6"/>
  <c r="N69" i="6"/>
  <c r="N71" i="6"/>
  <c r="N73" i="6"/>
  <c r="N89" i="6"/>
  <c r="N91" i="6"/>
  <c r="N93" i="6"/>
  <c r="N95" i="6"/>
  <c r="N107" i="6"/>
  <c r="K108" i="6"/>
  <c r="K130" i="6"/>
  <c r="N147" i="6"/>
  <c r="K148" i="6"/>
  <c r="E158" i="6"/>
  <c r="AB27" i="6"/>
  <c r="Y28" i="6"/>
  <c r="AB48" i="6"/>
  <c r="Y49" i="6"/>
  <c r="AB50" i="6"/>
  <c r="Y53" i="6"/>
  <c r="Y67" i="6"/>
  <c r="AB68" i="6"/>
  <c r="Y69" i="6"/>
  <c r="AB70" i="6"/>
  <c r="Y71" i="6"/>
  <c r="AB91" i="6"/>
  <c r="AB132" i="6"/>
  <c r="Y144" i="6"/>
  <c r="AB145" i="6"/>
  <c r="Y146" i="6"/>
  <c r="AB147" i="6"/>
  <c r="Y148" i="6"/>
  <c r="Y143" i="6"/>
  <c r="AB143" i="6"/>
  <c r="Z144" i="6"/>
  <c r="Y145" i="6"/>
  <c r="Z146" i="6"/>
  <c r="Y147" i="6"/>
  <c r="Z148" i="6"/>
  <c r="Y149" i="6"/>
  <c r="Z150" i="6"/>
  <c r="U151" i="6"/>
  <c r="Z126" i="6"/>
  <c r="Y127" i="6"/>
  <c r="Z128" i="6"/>
  <c r="Y129" i="6"/>
  <c r="Z130" i="6"/>
  <c r="Y131" i="6"/>
  <c r="Z132" i="6"/>
  <c r="U133" i="6"/>
  <c r="Y126" i="6"/>
  <c r="Y106" i="6"/>
  <c r="AB106" i="6"/>
  <c r="Z107" i="6"/>
  <c r="Y108" i="6"/>
  <c r="Z109" i="6"/>
  <c r="Y110" i="6"/>
  <c r="Z112" i="6"/>
  <c r="U113" i="6"/>
  <c r="Y89" i="6"/>
  <c r="AB89" i="6"/>
  <c r="Z90" i="6"/>
  <c r="Y91" i="6"/>
  <c r="Z92" i="6"/>
  <c r="Y93" i="6"/>
  <c r="Z94" i="6"/>
  <c r="Y95" i="6"/>
  <c r="Z89" i="6"/>
  <c r="Z96" i="6" s="1"/>
  <c r="Y66" i="6"/>
  <c r="AB66" i="6"/>
  <c r="Z67" i="6"/>
  <c r="Y68" i="6"/>
  <c r="Z69" i="6"/>
  <c r="Y70" i="6"/>
  <c r="Z71" i="6"/>
  <c r="Y72" i="6"/>
  <c r="Z73" i="6"/>
  <c r="U74" i="6"/>
  <c r="Y48" i="6"/>
  <c r="Z49" i="6"/>
  <c r="Y50" i="6"/>
  <c r="Z51" i="6"/>
  <c r="Y52" i="6"/>
  <c r="Z53" i="6"/>
  <c r="N68" i="6"/>
  <c r="N72" i="6"/>
  <c r="N92" i="6"/>
  <c r="N126" i="6"/>
  <c r="N130" i="6"/>
  <c r="K11" i="6"/>
  <c r="N12" i="6"/>
  <c r="K13" i="6"/>
  <c r="N14" i="6"/>
  <c r="K15" i="6"/>
  <c r="N16" i="6"/>
  <c r="K28" i="6"/>
  <c r="N29" i="6"/>
  <c r="K30" i="6"/>
  <c r="N31" i="6"/>
  <c r="K32" i="6"/>
  <c r="N33" i="6"/>
  <c r="K34" i="6"/>
  <c r="N49" i="6"/>
  <c r="K50" i="6"/>
  <c r="N51" i="6"/>
  <c r="K52" i="6"/>
  <c r="N53" i="6"/>
  <c r="K54" i="6"/>
  <c r="K55" i="6"/>
  <c r="F74" i="6"/>
  <c r="K67" i="6"/>
  <c r="L67" i="6"/>
  <c r="N70" i="6"/>
  <c r="K71" i="6"/>
  <c r="L71" i="6"/>
  <c r="N90" i="6"/>
  <c r="K91" i="6"/>
  <c r="L91" i="6"/>
  <c r="N94" i="6"/>
  <c r="K95" i="6"/>
  <c r="L95" i="6"/>
  <c r="N108" i="6"/>
  <c r="K109" i="6"/>
  <c r="N109" i="6"/>
  <c r="N110" i="6"/>
  <c r="K112" i="6"/>
  <c r="N112" i="6"/>
  <c r="G133" i="6"/>
  <c r="N128" i="6"/>
  <c r="K129" i="6"/>
  <c r="L129" i="6"/>
  <c r="N132" i="6"/>
  <c r="N144" i="6"/>
  <c r="K145" i="6"/>
  <c r="N145" i="6"/>
  <c r="N146" i="6"/>
  <c r="N148" i="6"/>
  <c r="K149" i="6"/>
  <c r="N149" i="6"/>
  <c r="N150" i="6"/>
  <c r="AB10" i="6"/>
  <c r="AB11" i="6"/>
  <c r="AB13" i="6"/>
  <c r="Y14" i="6"/>
  <c r="AB14" i="6"/>
  <c r="AB15" i="6"/>
  <c r="AB30" i="6"/>
  <c r="AB32" i="6"/>
  <c r="Y12" i="6"/>
  <c r="AB26" i="6"/>
  <c r="U34" i="6"/>
  <c r="Y27" i="6"/>
  <c r="T16" i="6"/>
  <c r="Y10" i="6"/>
  <c r="Y11" i="6"/>
  <c r="Z11" i="6"/>
  <c r="Y15" i="6"/>
  <c r="Z15" i="6"/>
  <c r="U16" i="6"/>
  <c r="T34" i="6"/>
  <c r="Z26" i="6"/>
  <c r="AB28" i="6"/>
  <c r="Z28" i="6"/>
  <c r="Y29" i="6"/>
  <c r="Z30" i="6"/>
  <c r="Y31" i="6"/>
  <c r="Z32" i="6"/>
  <c r="Y26" i="6"/>
  <c r="K10" i="6"/>
  <c r="N10" i="6"/>
  <c r="L11" i="6"/>
  <c r="K12" i="6"/>
  <c r="L13" i="6"/>
  <c r="K14" i="6"/>
  <c r="L15" i="6"/>
  <c r="K16" i="6"/>
  <c r="K27" i="6"/>
  <c r="N27" i="6"/>
  <c r="L28" i="6"/>
  <c r="K29" i="6"/>
  <c r="L30" i="6"/>
  <c r="K31" i="6"/>
  <c r="L32" i="6"/>
  <c r="K33" i="6"/>
  <c r="L34" i="6"/>
  <c r="G35" i="6"/>
  <c r="L48" i="6"/>
  <c r="K49" i="6"/>
  <c r="L50" i="6"/>
  <c r="K51" i="6"/>
  <c r="L52" i="6"/>
  <c r="K53" i="6"/>
  <c r="L54" i="6"/>
  <c r="G56" i="6"/>
  <c r="K66" i="6"/>
  <c r="K70" i="6"/>
  <c r="K90" i="6"/>
  <c r="K94" i="6"/>
  <c r="G96" i="6"/>
  <c r="G113" i="6"/>
  <c r="N106" i="6"/>
  <c r="K107" i="6"/>
  <c r="F113" i="6"/>
  <c r="K128" i="6"/>
  <c r="K132" i="6"/>
  <c r="K143" i="6"/>
  <c r="K147" i="6"/>
  <c r="F158" i="6"/>
  <c r="G159" i="6" s="1"/>
  <c r="F162" i="6"/>
  <c r="E161" i="6"/>
  <c r="L10" i="6"/>
  <c r="F56" i="6"/>
  <c r="K48" i="6"/>
  <c r="N55" i="6"/>
  <c r="N66" i="6"/>
  <c r="K69" i="6"/>
  <c r="L69" i="6"/>
  <c r="K73" i="6"/>
  <c r="L73" i="6"/>
  <c r="G74" i="6"/>
  <c r="F96" i="6"/>
  <c r="L89" i="6"/>
  <c r="K93" i="6"/>
  <c r="L93" i="6"/>
  <c r="K106" i="6"/>
  <c r="L106" i="6"/>
  <c r="K110" i="6"/>
  <c r="L110" i="6"/>
  <c r="K126" i="6"/>
  <c r="K127" i="6"/>
  <c r="L127" i="6"/>
  <c r="K131" i="6"/>
  <c r="L131" i="6"/>
  <c r="N143" i="6"/>
  <c r="K146" i="6"/>
  <c r="L146" i="6"/>
  <c r="K150" i="6"/>
  <c r="L150" i="6"/>
  <c r="G151" i="6"/>
  <c r="F155" i="6"/>
  <c r="E154" i="6"/>
  <c r="K89" i="6"/>
  <c r="L126" i="6"/>
  <c r="L52" i="3"/>
  <c r="H52" i="3"/>
  <c r="AF63" i="3"/>
  <c r="AP74" i="3"/>
  <c r="L50" i="3"/>
  <c r="J50" i="3"/>
  <c r="AF62" i="3"/>
  <c r="L45" i="3"/>
  <c r="J45" i="3"/>
  <c r="J58" i="3" s="1"/>
  <c r="G45" i="3"/>
  <c r="G39" i="3"/>
  <c r="AK34" i="3"/>
  <c r="AF61" i="3"/>
  <c r="L28" i="3"/>
  <c r="J28" i="3"/>
  <c r="H46" i="3"/>
  <c r="L20" i="3"/>
  <c r="J20" i="3"/>
  <c r="AF60" i="3"/>
  <c r="AI102" i="3" s="1"/>
  <c r="J22" i="3"/>
  <c r="L27" i="3"/>
  <c r="J27" i="3"/>
  <c r="G27" i="3"/>
  <c r="J24" i="3"/>
  <c r="L21" i="3"/>
  <c r="H21" i="3"/>
  <c r="L13" i="3"/>
  <c r="L11" i="3" s="1"/>
  <c r="J25" i="3"/>
  <c r="J26" i="3"/>
  <c r="J23" i="3"/>
  <c r="G23" i="3"/>
  <c r="G34" i="3" s="1"/>
  <c r="J34" i="3" l="1"/>
  <c r="L58" i="3"/>
  <c r="L34" i="3"/>
  <c r="K96" i="6"/>
  <c r="Z74" i="6"/>
  <c r="N133" i="6"/>
  <c r="N151" i="6"/>
  <c r="AB133" i="6"/>
  <c r="AB151" i="6"/>
  <c r="L17" i="6"/>
  <c r="Y34" i="6"/>
  <c r="N96" i="6"/>
  <c r="AB96" i="6"/>
  <c r="AJ89" i="3"/>
  <c r="L74" i="6"/>
  <c r="Z151" i="6"/>
  <c r="Y151" i="6"/>
  <c r="L151" i="6"/>
  <c r="Z113" i="6"/>
  <c r="AF64" i="3"/>
  <c r="AM74" i="3"/>
  <c r="Y133" i="6"/>
  <c r="Z133" i="6"/>
  <c r="Y113" i="6"/>
  <c r="Y96" i="6"/>
  <c r="Y74" i="6"/>
  <c r="L133" i="6"/>
  <c r="K56" i="6"/>
  <c r="L35" i="6"/>
  <c r="Z16" i="6"/>
  <c r="Z34" i="6"/>
  <c r="Y16" i="6"/>
  <c r="L113" i="6"/>
  <c r="L96" i="6"/>
  <c r="F161" i="6"/>
  <c r="G163" i="6" s="1"/>
  <c r="F154" i="6"/>
  <c r="K133" i="6"/>
  <c r="K113" i="6"/>
  <c r="G160" i="6"/>
  <c r="G158" i="6"/>
  <c r="K151" i="6"/>
  <c r="K74" i="6"/>
  <c r="L56" i="6"/>
  <c r="K35" i="6"/>
  <c r="K17" i="6"/>
  <c r="I52" i="3"/>
  <c r="I21" i="3"/>
  <c r="M153" i="1"/>
  <c r="M154" i="1"/>
  <c r="M155" i="1"/>
  <c r="M156" i="1"/>
  <c r="M157" i="1"/>
  <c r="M158" i="1"/>
  <c r="M159" i="1"/>
  <c r="M160" i="1"/>
  <c r="M161" i="1"/>
  <c r="M152" i="1"/>
  <c r="E107" i="1"/>
  <c r="F107" i="1"/>
  <c r="F70" i="1"/>
  <c r="E70" i="1"/>
  <c r="M52" i="3" l="1"/>
  <c r="AU52" i="3"/>
  <c r="M21" i="3"/>
  <c r="AU21" i="3"/>
  <c r="K107" i="1"/>
  <c r="M162" i="1"/>
  <c r="G154" i="6"/>
  <c r="G156" i="6"/>
  <c r="G155" i="6"/>
  <c r="G162" i="6"/>
  <c r="G161" i="6" s="1"/>
  <c r="J107" i="1"/>
  <c r="M107" i="1"/>
  <c r="J70" i="1"/>
  <c r="M70" i="1"/>
  <c r="K70" i="1"/>
  <c r="AN47" i="3" l="1"/>
  <c r="AM49" i="3"/>
  <c r="D167" i="5"/>
  <c r="E167" i="5" s="1"/>
  <c r="D166" i="5"/>
  <c r="E166" i="5" s="1"/>
  <c r="D164" i="5"/>
  <c r="E164" i="5" s="1"/>
  <c r="D163" i="5"/>
  <c r="E163" i="5" s="1"/>
  <c r="D160" i="5"/>
  <c r="E160" i="5" s="1"/>
  <c r="D159" i="5"/>
  <c r="E159" i="5" s="1"/>
  <c r="L155" i="5"/>
  <c r="I155" i="5"/>
  <c r="H155" i="5"/>
  <c r="G155" i="5"/>
  <c r="D155" i="5"/>
  <c r="D156" i="5" s="1"/>
  <c r="F153" i="5"/>
  <c r="K153" i="5" s="1"/>
  <c r="E153" i="5"/>
  <c r="F151" i="5"/>
  <c r="K151" i="5" s="1"/>
  <c r="E151" i="5"/>
  <c r="F150" i="5"/>
  <c r="K150" i="5" s="1"/>
  <c r="E150" i="5"/>
  <c r="F149" i="5"/>
  <c r="E149" i="5"/>
  <c r="F148" i="5"/>
  <c r="K148" i="5" s="1"/>
  <c r="E148" i="5"/>
  <c r="F147" i="5"/>
  <c r="E147" i="5"/>
  <c r="F146" i="5"/>
  <c r="K146" i="5" s="1"/>
  <c r="E146" i="5"/>
  <c r="L136" i="5"/>
  <c r="I136" i="5"/>
  <c r="H136" i="5"/>
  <c r="G136" i="5"/>
  <c r="D136" i="5"/>
  <c r="D137" i="5" s="1"/>
  <c r="F135" i="5"/>
  <c r="K135" i="5" s="1"/>
  <c r="E135" i="5"/>
  <c r="F133" i="5"/>
  <c r="E133" i="5"/>
  <c r="F132" i="5"/>
  <c r="K132" i="5" s="1"/>
  <c r="E132" i="5"/>
  <c r="F131" i="5"/>
  <c r="K131" i="5" s="1"/>
  <c r="E131" i="5"/>
  <c r="F130" i="5"/>
  <c r="E130" i="5"/>
  <c r="F129" i="5"/>
  <c r="E129" i="5"/>
  <c r="I116" i="5"/>
  <c r="H116" i="5"/>
  <c r="G116" i="5"/>
  <c r="D116" i="5"/>
  <c r="D117" i="5" s="1"/>
  <c r="F115" i="5"/>
  <c r="K115" i="5" s="1"/>
  <c r="E115" i="5"/>
  <c r="F114" i="5"/>
  <c r="E114" i="5"/>
  <c r="F113" i="5"/>
  <c r="K113" i="5" s="1"/>
  <c r="E113" i="5"/>
  <c r="F112" i="5"/>
  <c r="E112" i="5"/>
  <c r="F111" i="5"/>
  <c r="K111" i="5" s="1"/>
  <c r="E111" i="5"/>
  <c r="F110" i="5"/>
  <c r="E110" i="5"/>
  <c r="J110" i="5" s="1"/>
  <c r="L100" i="5"/>
  <c r="I100" i="5"/>
  <c r="H100" i="5"/>
  <c r="G100" i="5"/>
  <c r="D100" i="5"/>
  <c r="D101" i="5" s="1"/>
  <c r="F99" i="5"/>
  <c r="E99" i="5"/>
  <c r="F98" i="5"/>
  <c r="K98" i="5" s="1"/>
  <c r="E98" i="5"/>
  <c r="F97" i="5"/>
  <c r="E97" i="5"/>
  <c r="F96" i="5"/>
  <c r="K96" i="5" s="1"/>
  <c r="E96" i="5"/>
  <c r="F95" i="5"/>
  <c r="E95" i="5"/>
  <c r="F94" i="5"/>
  <c r="K94" i="5" s="1"/>
  <c r="E94" i="5"/>
  <c r="F93" i="5"/>
  <c r="E93" i="5"/>
  <c r="I78" i="5"/>
  <c r="H78" i="5"/>
  <c r="G78" i="5"/>
  <c r="D78" i="5"/>
  <c r="D79" i="5" s="1"/>
  <c r="F77" i="5"/>
  <c r="E77" i="5"/>
  <c r="F75" i="5"/>
  <c r="K75" i="5" s="1"/>
  <c r="E75" i="5"/>
  <c r="F74" i="5"/>
  <c r="E74" i="5"/>
  <c r="F73" i="5"/>
  <c r="K73" i="5" s="1"/>
  <c r="E73" i="5"/>
  <c r="F72" i="5"/>
  <c r="E72" i="5"/>
  <c r="F70" i="5"/>
  <c r="E70" i="5"/>
  <c r="F69" i="5"/>
  <c r="K69" i="5" s="1"/>
  <c r="E69" i="5"/>
  <c r="L59" i="5"/>
  <c r="I59" i="5"/>
  <c r="H59" i="5"/>
  <c r="G59" i="5"/>
  <c r="D59" i="5"/>
  <c r="D60" i="5" s="1"/>
  <c r="F58" i="5"/>
  <c r="K58" i="5" s="1"/>
  <c r="E58" i="5"/>
  <c r="F57" i="5"/>
  <c r="K57" i="5" s="1"/>
  <c r="E57" i="5"/>
  <c r="F56" i="5"/>
  <c r="E56" i="5"/>
  <c r="F55" i="5"/>
  <c r="K55" i="5" s="1"/>
  <c r="E55" i="5"/>
  <c r="F54" i="5"/>
  <c r="K54" i="5" s="1"/>
  <c r="E54" i="5"/>
  <c r="F53" i="5"/>
  <c r="K53" i="5" s="1"/>
  <c r="E53" i="5"/>
  <c r="F51" i="5"/>
  <c r="E51" i="5"/>
  <c r="I38" i="5"/>
  <c r="H38" i="5"/>
  <c r="G38" i="5"/>
  <c r="D38" i="5"/>
  <c r="D39" i="5" s="1"/>
  <c r="F37" i="5"/>
  <c r="K37" i="5" s="1"/>
  <c r="E37" i="5"/>
  <c r="F35" i="5"/>
  <c r="K35" i="5" s="1"/>
  <c r="E35" i="5"/>
  <c r="K34" i="5"/>
  <c r="E34" i="5"/>
  <c r="F33" i="5"/>
  <c r="K33" i="5" s="1"/>
  <c r="E33" i="5"/>
  <c r="F32" i="5"/>
  <c r="K32" i="5" s="1"/>
  <c r="E32" i="5"/>
  <c r="F31" i="5"/>
  <c r="E31" i="5"/>
  <c r="F29" i="5"/>
  <c r="E29" i="5"/>
  <c r="I19" i="5"/>
  <c r="H19" i="5"/>
  <c r="G19" i="5"/>
  <c r="D19" i="5"/>
  <c r="D20" i="5" s="1"/>
  <c r="F18" i="5"/>
  <c r="K18" i="5" s="1"/>
  <c r="E18" i="5"/>
  <c r="F16" i="5"/>
  <c r="K16" i="5" s="1"/>
  <c r="E16" i="5"/>
  <c r="F15" i="5"/>
  <c r="E15" i="5"/>
  <c r="F14" i="5"/>
  <c r="K14" i="5" s="1"/>
  <c r="E14" i="5"/>
  <c r="F13" i="5"/>
  <c r="E13" i="5"/>
  <c r="F10" i="5"/>
  <c r="E10" i="5"/>
  <c r="Y58" i="3"/>
  <c r="Z58" i="3"/>
  <c r="AA58" i="3"/>
  <c r="AB58" i="3"/>
  <c r="AC58" i="3"/>
  <c r="H51" i="3"/>
  <c r="AU51" i="3" s="1"/>
  <c r="I50" i="3"/>
  <c r="H50" i="3"/>
  <c r="I47" i="3"/>
  <c r="I46" i="3" s="1"/>
  <c r="AU46" i="3" s="1"/>
  <c r="H47" i="3"/>
  <c r="G131" i="1"/>
  <c r="H131" i="1"/>
  <c r="I131" i="1"/>
  <c r="L131" i="1"/>
  <c r="AU50" i="3" l="1"/>
  <c r="AU47" i="3"/>
  <c r="AU53" i="3"/>
  <c r="E78" i="5"/>
  <c r="E155" i="5"/>
  <c r="J112" i="5"/>
  <c r="M77" i="5"/>
  <c r="E100" i="5"/>
  <c r="E136" i="5"/>
  <c r="M74" i="5"/>
  <c r="E19" i="5"/>
  <c r="M111" i="5"/>
  <c r="M113" i="5"/>
  <c r="F136" i="5"/>
  <c r="F19" i="5"/>
  <c r="M133" i="5"/>
  <c r="J57" i="5"/>
  <c r="M153" i="5"/>
  <c r="M150" i="5"/>
  <c r="M130" i="5"/>
  <c r="J114" i="5"/>
  <c r="M99" i="5"/>
  <c r="M97" i="5"/>
  <c r="M95" i="5"/>
  <c r="M93" i="5"/>
  <c r="M72" i="5"/>
  <c r="F59" i="5"/>
  <c r="M15" i="5"/>
  <c r="M13" i="5"/>
  <c r="F38" i="5"/>
  <c r="M31" i="5"/>
  <c r="M56" i="5"/>
  <c r="M58" i="5"/>
  <c r="J147" i="5"/>
  <c r="M148" i="5"/>
  <c r="J149" i="5"/>
  <c r="J151" i="5"/>
  <c r="M57" i="5"/>
  <c r="M69" i="5"/>
  <c r="J13" i="5"/>
  <c r="M14" i="5"/>
  <c r="J15" i="5"/>
  <c r="M16" i="5"/>
  <c r="J18" i="5"/>
  <c r="J29" i="5"/>
  <c r="E38" i="5"/>
  <c r="J31" i="5"/>
  <c r="M32" i="5"/>
  <c r="J33" i="5"/>
  <c r="M34" i="5"/>
  <c r="J35" i="5"/>
  <c r="M37" i="5"/>
  <c r="E59" i="5"/>
  <c r="M53" i="5"/>
  <c r="J54" i="5"/>
  <c r="J55" i="5"/>
  <c r="J56" i="5"/>
  <c r="K56" i="5"/>
  <c r="J72" i="5"/>
  <c r="M73" i="5"/>
  <c r="J74" i="5"/>
  <c r="M75" i="5"/>
  <c r="J77" i="5"/>
  <c r="M94" i="5"/>
  <c r="J95" i="5"/>
  <c r="M96" i="5"/>
  <c r="J97" i="5"/>
  <c r="M98" i="5"/>
  <c r="J99" i="5"/>
  <c r="F116" i="5"/>
  <c r="M112" i="5"/>
  <c r="M114" i="5"/>
  <c r="M115" i="5"/>
  <c r="J130" i="5"/>
  <c r="M131" i="5"/>
  <c r="M132" i="5"/>
  <c r="J133" i="5"/>
  <c r="M135" i="5"/>
  <c r="M147" i="5"/>
  <c r="M149" i="5"/>
  <c r="M151" i="5"/>
  <c r="D158" i="5"/>
  <c r="D165" i="5"/>
  <c r="K13" i="5"/>
  <c r="J14" i="5"/>
  <c r="K15" i="5"/>
  <c r="J16" i="5"/>
  <c r="K29" i="5"/>
  <c r="K31" i="5"/>
  <c r="J10" i="5"/>
  <c r="M10" i="5"/>
  <c r="M18" i="5"/>
  <c r="M29" i="5"/>
  <c r="M33" i="5"/>
  <c r="M35" i="5"/>
  <c r="K51" i="5"/>
  <c r="M54" i="5"/>
  <c r="M55" i="5"/>
  <c r="J58" i="5"/>
  <c r="J69" i="5"/>
  <c r="J70" i="5"/>
  <c r="E162" i="5"/>
  <c r="F162" i="5" s="1"/>
  <c r="K10" i="5"/>
  <c r="J32" i="5"/>
  <c r="J34" i="5"/>
  <c r="J37" i="5"/>
  <c r="J51" i="5"/>
  <c r="M51" i="5"/>
  <c r="J53" i="5"/>
  <c r="M70" i="5"/>
  <c r="K70" i="5"/>
  <c r="K72" i="5"/>
  <c r="J73" i="5"/>
  <c r="K74" i="5"/>
  <c r="J75" i="5"/>
  <c r="K77" i="5"/>
  <c r="F78" i="5"/>
  <c r="K93" i="5"/>
  <c r="J94" i="5"/>
  <c r="K95" i="5"/>
  <c r="J96" i="5"/>
  <c r="K97" i="5"/>
  <c r="J98" i="5"/>
  <c r="K99" i="5"/>
  <c r="F100" i="5"/>
  <c r="K110" i="5"/>
  <c r="J111" i="5"/>
  <c r="K112" i="5"/>
  <c r="J113" i="5"/>
  <c r="K114" i="5"/>
  <c r="J115" i="5"/>
  <c r="E116" i="5"/>
  <c r="J129" i="5"/>
  <c r="M129" i="5"/>
  <c r="K130" i="5"/>
  <c r="J131" i="5"/>
  <c r="J132" i="5"/>
  <c r="K133" i="5"/>
  <c r="J135" i="5"/>
  <c r="J146" i="5"/>
  <c r="M146" i="5"/>
  <c r="K147" i="5"/>
  <c r="J148" i="5"/>
  <c r="K149" i="5"/>
  <c r="J150" i="5"/>
  <c r="J153" i="5"/>
  <c r="F155" i="5"/>
  <c r="E158" i="5"/>
  <c r="F158" i="5" s="1"/>
  <c r="D162" i="5"/>
  <c r="E165" i="5"/>
  <c r="F166" i="5" s="1"/>
  <c r="J93" i="5"/>
  <c r="M110" i="5"/>
  <c r="K129" i="5"/>
  <c r="M50" i="3"/>
  <c r="M51" i="3"/>
  <c r="M47" i="3"/>
  <c r="M46" i="3" s="1"/>
  <c r="K19" i="5" l="1"/>
  <c r="J100" i="5"/>
  <c r="M136" i="5"/>
  <c r="M155" i="5"/>
  <c r="K136" i="5"/>
  <c r="F164" i="5"/>
  <c r="K155" i="5"/>
  <c r="K78" i="5"/>
  <c r="M100" i="5"/>
  <c r="J116" i="5"/>
  <c r="J78" i="5"/>
  <c r="K59" i="5"/>
  <c r="F167" i="5"/>
  <c r="F165" i="5" s="1"/>
  <c r="F160" i="5"/>
  <c r="J38" i="5"/>
  <c r="F163" i="5"/>
  <c r="K116" i="5"/>
  <c r="K100" i="5"/>
  <c r="J155" i="5"/>
  <c r="J136" i="5"/>
  <c r="J59" i="5"/>
  <c r="F159" i="5"/>
  <c r="K38" i="5"/>
  <c r="J19" i="5"/>
  <c r="D154" i="1"/>
  <c r="D153" i="1"/>
  <c r="D158" i="1"/>
  <c r="E158" i="1" s="1"/>
  <c r="D157" i="1"/>
  <c r="D161" i="1"/>
  <c r="D160" i="1"/>
  <c r="F128" i="1"/>
  <c r="E128" i="1"/>
  <c r="M128" i="1" l="1"/>
  <c r="J128" i="1"/>
  <c r="K128" i="1"/>
  <c r="F15" i="1" l="1"/>
  <c r="I38" i="3"/>
  <c r="H39" i="3"/>
  <c r="H38" i="3"/>
  <c r="G37" i="3"/>
  <c r="G58" i="3" s="1"/>
  <c r="AC92" i="3"/>
  <c r="AB92" i="3"/>
  <c r="AA92" i="3"/>
  <c r="Z92" i="3"/>
  <c r="Y92" i="3"/>
  <c r="AC89" i="3"/>
  <c r="AB89" i="3"/>
  <c r="AA89" i="3"/>
  <c r="Z89" i="3"/>
  <c r="Y89" i="3"/>
  <c r="X67" i="3"/>
  <c r="W67" i="3"/>
  <c r="U67" i="3"/>
  <c r="T67" i="3"/>
  <c r="R67" i="3"/>
  <c r="Q67" i="3"/>
  <c r="O67" i="3"/>
  <c r="N67" i="3"/>
  <c r="L67" i="3"/>
  <c r="K67" i="3"/>
  <c r="J67" i="3"/>
  <c r="G67" i="3"/>
  <c r="I65" i="3"/>
  <c r="H65" i="3"/>
  <c r="X63" i="3"/>
  <c r="W63" i="3"/>
  <c r="U63" i="3"/>
  <c r="T63" i="3"/>
  <c r="R63" i="3"/>
  <c r="Q63" i="3"/>
  <c r="N63" i="3"/>
  <c r="L63" i="3"/>
  <c r="K63" i="3"/>
  <c r="J63" i="3"/>
  <c r="G63" i="3"/>
  <c r="I62" i="3"/>
  <c r="H62" i="3"/>
  <c r="I61" i="3"/>
  <c r="H61" i="3"/>
  <c r="H49" i="3"/>
  <c r="AU49" i="3" s="1"/>
  <c r="I57" i="3"/>
  <c r="H57" i="3"/>
  <c r="H54" i="3"/>
  <c r="I45" i="3"/>
  <c r="H45" i="3"/>
  <c r="I43" i="3"/>
  <c r="H43" i="3"/>
  <c r="I42" i="3"/>
  <c r="H42" i="3"/>
  <c r="M42" i="3" s="1"/>
  <c r="AC34" i="3"/>
  <c r="AB34" i="3"/>
  <c r="AA34" i="3"/>
  <c r="Z34" i="3"/>
  <c r="Y34" i="3"/>
  <c r="I33" i="3"/>
  <c r="H33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0" i="3"/>
  <c r="H20" i="3"/>
  <c r="I19" i="3"/>
  <c r="H19" i="3"/>
  <c r="I18" i="3"/>
  <c r="H18" i="3"/>
  <c r="H14" i="3"/>
  <c r="AU14" i="3" s="1"/>
  <c r="I13" i="3"/>
  <c r="H13" i="3"/>
  <c r="I12" i="3"/>
  <c r="H12" i="3"/>
  <c r="H11" i="3" l="1"/>
  <c r="H34" i="3" s="1"/>
  <c r="I11" i="3"/>
  <c r="I34" i="3" s="1"/>
  <c r="AU28" i="3"/>
  <c r="AU54" i="3"/>
  <c r="AU24" i="3"/>
  <c r="N19" i="3"/>
  <c r="AU19" i="3"/>
  <c r="I67" i="3"/>
  <c r="AU65" i="3"/>
  <c r="AU57" i="3"/>
  <c r="AU20" i="3"/>
  <c r="AU33" i="3"/>
  <c r="AU43" i="3"/>
  <c r="AU15" i="3"/>
  <c r="N26" i="3"/>
  <c r="AU26" i="3"/>
  <c r="AU45" i="3"/>
  <c r="AU18" i="3"/>
  <c r="AU23" i="3"/>
  <c r="AU27" i="3"/>
  <c r="AU13" i="3"/>
  <c r="AU42" i="3"/>
  <c r="AU62" i="3"/>
  <c r="N25" i="3"/>
  <c r="AU25" i="3"/>
  <c r="AU22" i="3"/>
  <c r="AU38" i="3"/>
  <c r="AU60" i="3"/>
  <c r="AU39" i="3"/>
  <c r="N12" i="3"/>
  <c r="AU12" i="3"/>
  <c r="AU61" i="3"/>
  <c r="O13" i="3"/>
  <c r="AC90" i="3"/>
  <c r="M62" i="3"/>
  <c r="K68" i="3"/>
  <c r="M39" i="3"/>
  <c r="M61" i="3"/>
  <c r="Y90" i="3"/>
  <c r="M43" i="3"/>
  <c r="AA90" i="3"/>
  <c r="AB90" i="3"/>
  <c r="I37" i="3"/>
  <c r="I58" i="3" s="1"/>
  <c r="M12" i="3"/>
  <c r="M14" i="3"/>
  <c r="M45" i="3"/>
  <c r="M49" i="3"/>
  <c r="H63" i="3"/>
  <c r="H67" i="3"/>
  <c r="J68" i="3"/>
  <c r="M57" i="3"/>
  <c r="Z90" i="3"/>
  <c r="M19" i="3"/>
  <c r="M22" i="3"/>
  <c r="M25" i="3"/>
  <c r="M27" i="3"/>
  <c r="M33" i="3"/>
  <c r="M65" i="3"/>
  <c r="H37" i="3"/>
  <c r="H58" i="3" s="1"/>
  <c r="M38" i="3"/>
  <c r="M24" i="3"/>
  <c r="M20" i="3"/>
  <c r="M13" i="3"/>
  <c r="M18" i="3"/>
  <c r="M23" i="3"/>
  <c r="M26" i="3"/>
  <c r="M28" i="3"/>
  <c r="I63" i="3"/>
  <c r="D131" i="1"/>
  <c r="N34" i="3" l="1"/>
  <c r="AH13" i="3"/>
  <c r="M11" i="3"/>
  <c r="M34" i="3" s="1"/>
  <c r="AU63" i="3"/>
  <c r="AU74" i="3"/>
  <c r="AU58" i="3"/>
  <c r="AU37" i="3"/>
  <c r="AU67" i="3"/>
  <c r="AU34" i="3"/>
  <c r="H68" i="3"/>
  <c r="L68" i="3"/>
  <c r="L91" i="3" s="1"/>
  <c r="J91" i="3"/>
  <c r="M37" i="3"/>
  <c r="M58" i="3" s="1"/>
  <c r="M67" i="3"/>
  <c r="K91" i="3"/>
  <c r="M63" i="3"/>
  <c r="E109" i="1"/>
  <c r="J109" i="1" s="1"/>
  <c r="M68" i="3" l="1"/>
  <c r="H91" i="3"/>
  <c r="I68" i="3"/>
  <c r="D152" i="1"/>
  <c r="E108" i="1"/>
  <c r="I91" i="3" l="1"/>
  <c r="AU68" i="3"/>
  <c r="M91" i="3"/>
  <c r="D34" i="1"/>
  <c r="K15" i="1"/>
  <c r="AG18" i="3" s="1"/>
  <c r="E15" i="1"/>
  <c r="M15" i="1" s="1"/>
  <c r="J15" i="1" l="1"/>
  <c r="E161" i="1" l="1"/>
  <c r="E160" i="1"/>
  <c r="E154" i="1"/>
  <c r="E153" i="1"/>
  <c r="L149" i="1"/>
  <c r="I149" i="1"/>
  <c r="H149" i="1"/>
  <c r="G149" i="1"/>
  <c r="D149" i="1"/>
  <c r="D150" i="1" s="1"/>
  <c r="F148" i="1"/>
  <c r="K148" i="1" s="1"/>
  <c r="E148" i="1"/>
  <c r="F147" i="1"/>
  <c r="K147" i="1" s="1"/>
  <c r="E147" i="1"/>
  <c r="F145" i="1"/>
  <c r="K145" i="1" s="1"/>
  <c r="E145" i="1"/>
  <c r="F144" i="1"/>
  <c r="K144" i="1" s="1"/>
  <c r="E144" i="1"/>
  <c r="F143" i="1"/>
  <c r="K143" i="1" s="1"/>
  <c r="E143" i="1"/>
  <c r="F142" i="1"/>
  <c r="K142" i="1" s="1"/>
  <c r="E142" i="1"/>
  <c r="F141" i="1"/>
  <c r="K141" i="1" s="1"/>
  <c r="E141" i="1"/>
  <c r="F146" i="1"/>
  <c r="K146" i="1" s="1"/>
  <c r="E146" i="1"/>
  <c r="F130" i="1"/>
  <c r="K130" i="1" s="1"/>
  <c r="E130" i="1"/>
  <c r="F129" i="1"/>
  <c r="K129" i="1" s="1"/>
  <c r="E129" i="1"/>
  <c r="F127" i="1"/>
  <c r="K127" i="1" s="1"/>
  <c r="AP89" i="3" s="1"/>
  <c r="E127" i="1"/>
  <c r="F126" i="1"/>
  <c r="K126" i="1" s="1"/>
  <c r="E126" i="1"/>
  <c r="F125" i="1"/>
  <c r="E125" i="1"/>
  <c r="F124" i="1"/>
  <c r="E124" i="1"/>
  <c r="I111" i="1"/>
  <c r="H111" i="1"/>
  <c r="G111" i="1"/>
  <c r="D111" i="1"/>
  <c r="D112" i="1" s="1"/>
  <c r="F110" i="1"/>
  <c r="K110" i="1" s="1"/>
  <c r="E110" i="1"/>
  <c r="F108" i="1"/>
  <c r="K108" i="1" s="1"/>
  <c r="F92" i="1"/>
  <c r="E92" i="1"/>
  <c r="F106" i="1"/>
  <c r="K106" i="1" s="1"/>
  <c r="U50" i="3" s="1"/>
  <c r="U58" i="3" s="1"/>
  <c r="E106" i="1"/>
  <c r="F105" i="1"/>
  <c r="K105" i="1" s="1"/>
  <c r="E105" i="1"/>
  <c r="F104" i="1"/>
  <c r="K104" i="1" s="1"/>
  <c r="E104" i="1"/>
  <c r="L94" i="1"/>
  <c r="I94" i="1"/>
  <c r="H94" i="1"/>
  <c r="G94" i="1"/>
  <c r="D94" i="1"/>
  <c r="D95" i="1" s="1"/>
  <c r="F91" i="1"/>
  <c r="K91" i="1" s="1"/>
  <c r="E91" i="1"/>
  <c r="F90" i="1"/>
  <c r="K90" i="1" s="1"/>
  <c r="E90" i="1"/>
  <c r="F89" i="1"/>
  <c r="K89" i="1" s="1"/>
  <c r="E89" i="1"/>
  <c r="F88" i="1"/>
  <c r="K88" i="1" s="1"/>
  <c r="E88" i="1"/>
  <c r="F87" i="1"/>
  <c r="K87" i="1" s="1"/>
  <c r="E87" i="1"/>
  <c r="I72" i="1"/>
  <c r="H72" i="1"/>
  <c r="G72" i="1"/>
  <c r="D72" i="1"/>
  <c r="D73" i="1" s="1"/>
  <c r="F71" i="1"/>
  <c r="K71" i="1" s="1"/>
  <c r="E71" i="1"/>
  <c r="F93" i="1"/>
  <c r="K93" i="1" s="1"/>
  <c r="E93" i="1"/>
  <c r="F69" i="1"/>
  <c r="K69" i="1" s="1"/>
  <c r="E69" i="1"/>
  <c r="F68" i="1"/>
  <c r="K68" i="1" s="1"/>
  <c r="E68" i="1"/>
  <c r="F67" i="1"/>
  <c r="K67" i="1" s="1"/>
  <c r="E67" i="1"/>
  <c r="F66" i="1"/>
  <c r="K66" i="1" s="1"/>
  <c r="R42" i="3" s="1"/>
  <c r="R58" i="3" s="1"/>
  <c r="E66" i="1"/>
  <c r="F65" i="1"/>
  <c r="K65" i="1" s="1"/>
  <c r="E65" i="1"/>
  <c r="F64" i="1"/>
  <c r="K64" i="1" s="1"/>
  <c r="E64" i="1"/>
  <c r="L54" i="1"/>
  <c r="I54" i="1"/>
  <c r="H54" i="1"/>
  <c r="G54" i="1"/>
  <c r="D54" i="1"/>
  <c r="D55" i="1" s="1"/>
  <c r="F52" i="1"/>
  <c r="K52" i="1" s="1"/>
  <c r="E52" i="1"/>
  <c r="F51" i="1"/>
  <c r="K51" i="1" s="1"/>
  <c r="Q28" i="3" s="1"/>
  <c r="Q34" i="3" s="1"/>
  <c r="E51" i="1"/>
  <c r="F50" i="1"/>
  <c r="K50" i="1" s="1"/>
  <c r="E50" i="1"/>
  <c r="F49" i="1"/>
  <c r="K49" i="1" s="1"/>
  <c r="E49" i="1"/>
  <c r="F48" i="1"/>
  <c r="K48" i="1" s="1"/>
  <c r="E48" i="1"/>
  <c r="F47" i="1"/>
  <c r="K47" i="1" s="1"/>
  <c r="E47" i="1"/>
  <c r="I34" i="1"/>
  <c r="H34" i="1"/>
  <c r="G34" i="1"/>
  <c r="D35" i="1"/>
  <c r="F32" i="1"/>
  <c r="K32" i="1" s="1"/>
  <c r="O20" i="3" s="1"/>
  <c r="E32" i="1"/>
  <c r="F31" i="1"/>
  <c r="E31" i="1"/>
  <c r="F30" i="1"/>
  <c r="K30" i="1" s="1"/>
  <c r="E30" i="1"/>
  <c r="F29" i="1"/>
  <c r="K29" i="1" s="1"/>
  <c r="O27" i="3" s="1"/>
  <c r="E29" i="1"/>
  <c r="F28" i="1"/>
  <c r="K28" i="1" s="1"/>
  <c r="E28" i="1"/>
  <c r="F27" i="1"/>
  <c r="E27" i="1"/>
  <c r="F26" i="1"/>
  <c r="E26" i="1"/>
  <c r="I16" i="1"/>
  <c r="H16" i="1"/>
  <c r="G16" i="1"/>
  <c r="D16" i="1"/>
  <c r="D17" i="1" s="1"/>
  <c r="F14" i="1"/>
  <c r="K14" i="1" s="1"/>
  <c r="AG25" i="3" s="1"/>
  <c r="E14" i="1"/>
  <c r="F13" i="1"/>
  <c r="K13" i="1" s="1"/>
  <c r="AG26" i="3" s="1"/>
  <c r="E13" i="1"/>
  <c r="F12" i="1"/>
  <c r="K12" i="1" s="1"/>
  <c r="AG23" i="3" s="1"/>
  <c r="E12" i="1"/>
  <c r="F11" i="1"/>
  <c r="K11" i="1" s="1"/>
  <c r="AG19" i="3" s="1"/>
  <c r="E11" i="1"/>
  <c r="F10" i="1"/>
  <c r="K10" i="1" s="1"/>
  <c r="E10" i="1"/>
  <c r="AH20" i="3" l="1"/>
  <c r="O34" i="3"/>
  <c r="K92" i="1"/>
  <c r="AN89" i="3"/>
  <c r="R68" i="3"/>
  <c r="AK42" i="3"/>
  <c r="AK44" i="3"/>
  <c r="AK74" i="3"/>
  <c r="AM34" i="3"/>
  <c r="AF13" i="3" s="1"/>
  <c r="AM52" i="3"/>
  <c r="AM58" i="3" s="1"/>
  <c r="AP53" i="3"/>
  <c r="AP33" i="3"/>
  <c r="AP34" i="3" s="1"/>
  <c r="X68" i="3"/>
  <c r="AQ57" i="3"/>
  <c r="AQ58" i="3" s="1"/>
  <c r="AQ74" i="3"/>
  <c r="AF69" i="3" s="1"/>
  <c r="N68" i="3"/>
  <c r="AG12" i="3"/>
  <c r="AG34" i="3" s="1"/>
  <c r="AG107" i="3" s="1"/>
  <c r="AH27" i="3"/>
  <c r="AH22" i="3"/>
  <c r="AJ46" i="3"/>
  <c r="AJ58" i="3" s="1"/>
  <c r="AJ28" i="3"/>
  <c r="AJ34" i="3" s="1"/>
  <c r="AJ74" i="3"/>
  <c r="AN74" i="3"/>
  <c r="AF68" i="3" s="1"/>
  <c r="AN50" i="3"/>
  <c r="U68" i="3"/>
  <c r="K125" i="1"/>
  <c r="AP54" i="3" s="1"/>
  <c r="M125" i="1"/>
  <c r="K124" i="1"/>
  <c r="F131" i="1"/>
  <c r="K149" i="1"/>
  <c r="E131" i="1"/>
  <c r="K94" i="1"/>
  <c r="K54" i="1"/>
  <c r="J26" i="1"/>
  <c r="J141" i="1"/>
  <c r="J143" i="1"/>
  <c r="J104" i="1"/>
  <c r="K72" i="1"/>
  <c r="J144" i="1"/>
  <c r="J146" i="1"/>
  <c r="J110" i="1"/>
  <c r="J106" i="1"/>
  <c r="J89" i="1"/>
  <c r="J88" i="1"/>
  <c r="J67" i="1"/>
  <c r="M49" i="1"/>
  <c r="J52" i="1"/>
  <c r="J68" i="1"/>
  <c r="J125" i="1"/>
  <c r="J28" i="1"/>
  <c r="J32" i="1"/>
  <c r="J30" i="1"/>
  <c r="M64" i="1"/>
  <c r="M12" i="1"/>
  <c r="K26" i="1"/>
  <c r="M29" i="1"/>
  <c r="M48" i="1"/>
  <c r="J50" i="1"/>
  <c r="J65" i="1"/>
  <c r="M71" i="1"/>
  <c r="J92" i="1"/>
  <c r="J130" i="1"/>
  <c r="J145" i="1"/>
  <c r="J148" i="1"/>
  <c r="J29" i="1"/>
  <c r="J51" i="1"/>
  <c r="M67" i="1"/>
  <c r="J71" i="1"/>
  <c r="J91" i="1"/>
  <c r="J126" i="1"/>
  <c r="M143" i="1"/>
  <c r="J12" i="1"/>
  <c r="J49" i="1"/>
  <c r="M93" i="1"/>
  <c r="M124" i="1"/>
  <c r="M129" i="1"/>
  <c r="M141" i="1"/>
  <c r="M145" i="1"/>
  <c r="M32" i="1"/>
  <c r="M65" i="1"/>
  <c r="M68" i="1"/>
  <c r="E94" i="1"/>
  <c r="M88" i="1"/>
  <c r="M91" i="1"/>
  <c r="M104" i="1"/>
  <c r="M92" i="1"/>
  <c r="M126" i="1"/>
  <c r="M146" i="1"/>
  <c r="M26" i="1"/>
  <c r="M30" i="1"/>
  <c r="J48" i="1"/>
  <c r="J66" i="1"/>
  <c r="J93" i="1"/>
  <c r="M89" i="1"/>
  <c r="J105" i="1"/>
  <c r="M106" i="1"/>
  <c r="J108" i="1"/>
  <c r="M110" i="1"/>
  <c r="E111" i="1"/>
  <c r="J124" i="1"/>
  <c r="J129" i="1"/>
  <c r="J14" i="1"/>
  <c r="M11" i="1"/>
  <c r="J11" i="1"/>
  <c r="E149" i="1"/>
  <c r="M148" i="1"/>
  <c r="F16" i="1"/>
  <c r="M10" i="1"/>
  <c r="K31" i="1"/>
  <c r="M31" i="1"/>
  <c r="M69" i="1"/>
  <c r="E34" i="1"/>
  <c r="J31" i="1"/>
  <c r="M47" i="1"/>
  <c r="E72" i="1"/>
  <c r="J64" i="1"/>
  <c r="F94" i="1"/>
  <c r="M87" i="1"/>
  <c r="J87" i="1"/>
  <c r="M127" i="1"/>
  <c r="J127" i="1"/>
  <c r="M13" i="1"/>
  <c r="M14" i="1"/>
  <c r="K27" i="1"/>
  <c r="M27" i="1"/>
  <c r="M28" i="1"/>
  <c r="F34" i="1"/>
  <c r="J47" i="1"/>
  <c r="F54" i="1"/>
  <c r="M66" i="1"/>
  <c r="F72" i="1"/>
  <c r="K111" i="1"/>
  <c r="E16" i="1"/>
  <c r="J13" i="1"/>
  <c r="J27" i="1"/>
  <c r="M50" i="1"/>
  <c r="M51" i="1"/>
  <c r="M52" i="1"/>
  <c r="E54" i="1"/>
  <c r="M90" i="1"/>
  <c r="J90" i="1"/>
  <c r="M142" i="1"/>
  <c r="J142" i="1"/>
  <c r="M147" i="1"/>
  <c r="J147" i="1"/>
  <c r="E152" i="1"/>
  <c r="F154" i="1" s="1"/>
  <c r="E157" i="1"/>
  <c r="D156" i="1"/>
  <c r="E159" i="1"/>
  <c r="J10" i="1"/>
  <c r="J69" i="1"/>
  <c r="M105" i="1"/>
  <c r="M108" i="1"/>
  <c r="F111" i="1"/>
  <c r="M130" i="1"/>
  <c r="M144" i="1"/>
  <c r="F149" i="1"/>
  <c r="D159" i="1"/>
  <c r="AM89" i="3" l="1"/>
  <c r="AM107" i="3" s="1"/>
  <c r="K131" i="1"/>
  <c r="AQ107" i="3"/>
  <c r="AF12" i="3"/>
  <c r="AJ107" i="3"/>
  <c r="AF14" i="3"/>
  <c r="T68" i="3"/>
  <c r="Q68" i="3"/>
  <c r="Q91" i="3" s="1"/>
  <c r="Q92" i="3" s="1"/>
  <c r="X91" i="3"/>
  <c r="X92" i="3" s="1"/>
  <c r="AF67" i="3"/>
  <c r="AR74" i="3"/>
  <c r="AP58" i="3"/>
  <c r="AF42" i="3" s="1"/>
  <c r="R91" i="3"/>
  <c r="R92" i="3" s="1"/>
  <c r="AN58" i="3"/>
  <c r="AN107" i="3" s="1"/>
  <c r="W68" i="3"/>
  <c r="W91" i="3" s="1"/>
  <c r="W92" i="3" s="1"/>
  <c r="AK58" i="3"/>
  <c r="AK107" i="3" s="1"/>
  <c r="O63" i="3"/>
  <c r="U91" i="3"/>
  <c r="U92" i="3" s="1"/>
  <c r="J131" i="1"/>
  <c r="M131" i="1"/>
  <c r="F153" i="1"/>
  <c r="F161" i="1"/>
  <c r="K34" i="1"/>
  <c r="J111" i="1"/>
  <c r="J34" i="1"/>
  <c r="J149" i="1"/>
  <c r="J16" i="1"/>
  <c r="M149" i="1"/>
  <c r="F160" i="1"/>
  <c r="E156" i="1"/>
  <c r="M94" i="1"/>
  <c r="K16" i="1"/>
  <c r="F152" i="1"/>
  <c r="J54" i="1"/>
  <c r="J94" i="1"/>
  <c r="J72" i="1"/>
  <c r="AR89" i="3" l="1"/>
  <c r="T91" i="3"/>
  <c r="T92" i="3" s="1"/>
  <c r="AF39" i="3"/>
  <c r="AF70" i="3"/>
  <c r="AP107" i="3"/>
  <c r="AF38" i="3"/>
  <c r="AR58" i="3"/>
  <c r="O68" i="3"/>
  <c r="O91" i="3" s="1"/>
  <c r="O92" i="3" s="1"/>
  <c r="AH21" i="3"/>
  <c r="AH34" i="3" s="1"/>
  <c r="AH107" i="3" s="1"/>
  <c r="F159" i="1"/>
  <c r="F157" i="1"/>
  <c r="F156" i="1"/>
  <c r="F158" i="1"/>
  <c r="AF11" i="3" l="1"/>
  <c r="AR34" i="3"/>
  <c r="W35" i="2"/>
  <c r="T38" i="2"/>
  <c r="G38" i="2"/>
  <c r="AF15" i="3" l="1"/>
  <c r="AG102" i="3"/>
  <c r="AL102" i="3" s="1"/>
  <c r="C38" i="2"/>
  <c r="W34" i="2"/>
  <c r="D132" i="1" l="1"/>
  <c r="G68" i="3"/>
  <c r="Y68" i="3" s="1"/>
  <c r="G91" i="3" l="1"/>
  <c r="W97" i="3" s="1"/>
  <c r="Q97" i="3" l="1"/>
  <c r="Y97" i="3" s="1"/>
  <c r="N91" i="3" l="1"/>
  <c r="N92" i="3" s="1"/>
</calcChain>
</file>

<file path=xl/comments1.xml><?xml version="1.0" encoding="utf-8"?>
<comments xmlns="http://schemas.openxmlformats.org/spreadsheetml/2006/main">
  <authors>
    <author>Admin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L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X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AA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W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R9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AA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sharedStrings.xml><?xml version="1.0" encoding="utf-8"?>
<sst xmlns="http://schemas.openxmlformats.org/spreadsheetml/2006/main" count="2342" uniqueCount="472">
  <si>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</si>
  <si>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</si>
  <si>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</si>
  <si>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</si>
  <si>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</si>
  <si>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</si>
  <si>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</si>
  <si>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</si>
  <si>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</si>
  <si>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</si>
  <si>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</si>
  <si>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</si>
  <si>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</si>
  <si>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</si>
  <si>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</si>
  <si>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</si>
  <si>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</si>
  <si>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</si>
  <si>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</si>
  <si>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</si>
  <si>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</si>
  <si>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</si>
  <si>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</si>
  <si>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</si>
  <si>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</si>
  <si>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</si>
  <si>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</si>
  <si>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</si>
  <si>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</si>
  <si>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</si>
  <si>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</si>
  <si>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</si>
  <si>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</si>
  <si>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</si>
  <si>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</si>
  <si>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</si>
  <si>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</si>
  <si>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</si>
  <si>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</si>
  <si>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</si>
  <si>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</si>
  <si>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</si>
  <si>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</si>
  <si>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</si>
  <si>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</si>
  <si>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</si>
  <si>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</si>
  <si>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</si>
  <si>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</si>
  <si>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</si>
  <si>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</si>
  <si>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</si>
  <si>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</si>
  <si>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</si>
  <si>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</si>
  <si>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</si>
  <si>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</si>
  <si>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</si>
  <si>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</si>
  <si>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</si>
  <si>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</si>
  <si>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</si>
  <si>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</si>
  <si>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</si>
  <si>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</si>
  <si>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</si>
  <si>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</si>
  <si>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</si>
  <si>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</si>
  <si>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</si>
  <si>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</si>
  <si>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</si>
  <si>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</si>
  <si>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</si>
  <si>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</si>
  <si>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</si>
  <si>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</si>
  <si>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</si>
  <si>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</si>
  <si>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</si>
  <si>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</si>
  <si>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</si>
  <si>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</si>
  <si>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</si>
  <si>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</si>
  <si>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</si>
  <si>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</si>
  <si>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</si>
  <si>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</si>
  <si>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</si>
  <si>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</si>
  <si>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</si>
  <si>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</si>
  <si>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</si>
  <si>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</si>
  <si>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</si>
  <si>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</si>
  <si>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</si>
  <si>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</si>
  <si>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</si>
  <si>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</si>
  <si>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</si>
  <si>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</si>
  <si>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</si>
  <si>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</si>
  <si>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</si>
  <si>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</si>
  <si>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</si>
  <si>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</si>
  <si>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</si>
  <si>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</si>
  <si>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</si>
  <si>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</si>
  <si>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</si>
  <si>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</si>
  <si>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</si>
  <si>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</si>
  <si>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</si>
  <si>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Разом п.2.1</t>
  </si>
  <si>
    <t>Економіка підприємства</t>
  </si>
  <si>
    <t>2.1.3</t>
  </si>
  <si>
    <t>2.2.1</t>
  </si>
  <si>
    <t>2.2.2</t>
  </si>
  <si>
    <t>2.2.3</t>
  </si>
  <si>
    <t>2.2.4</t>
  </si>
  <si>
    <t>2.2.5</t>
  </si>
  <si>
    <t>3.1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</si>
  <si>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</si>
  <si>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</si>
  <si>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</si>
  <si>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</si>
  <si>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</si>
  <si>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</si>
  <si>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</si>
  <si>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</si>
  <si>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</si>
  <si>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</si>
  <si>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</si>
  <si>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</si>
  <si>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</si>
  <si>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</si>
  <si>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</si>
  <si>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</si>
  <si>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</si>
  <si>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</si>
  <si>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</si>
  <si>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</si>
  <si>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</si>
  <si>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</si>
  <si>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</si>
  <si>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</si>
  <si>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</si>
  <si>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</si>
  <si>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</si>
  <si>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</si>
  <si>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</si>
  <si>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</si>
  <si>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</si>
  <si>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</si>
  <si>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</si>
  <si>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</si>
  <si>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</si>
  <si>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</si>
  <si>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</si>
  <si>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</si>
  <si>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</si>
  <si>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</si>
  <si>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</si>
  <si>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</si>
  <si>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</si>
  <si>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</si>
  <si>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</si>
  <si>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</si>
  <si>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</si>
  <si>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</si>
  <si>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</si>
  <si>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</si>
  <si>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</si>
  <si>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</si>
  <si>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Курсова робота "Економіка підприємства"</t>
  </si>
  <si>
    <t>ЕКОНОМІКА ТА БІЗНЕС-АНАЛІТИКА</t>
  </si>
  <si>
    <t>Мезоекономіка</t>
  </si>
  <si>
    <t>Економічний аналіз  / Аналіз господарської діяльності</t>
  </si>
  <si>
    <t>Виробнича практика 1 (економічна)</t>
  </si>
  <si>
    <t>Виробнича практика 2 (аналітична)</t>
  </si>
  <si>
    <t>Рекламна діяльність та бізнес-айдентика / Підприємництво та бізнес-культура</t>
  </si>
  <si>
    <t>Комерційна діяльність  / Логістика</t>
  </si>
  <si>
    <t>Курсова робота "Проектний аналіз"</t>
  </si>
  <si>
    <t>Організація виробництва та нормування</t>
  </si>
  <si>
    <t>Проектний аналіз (розділ 1)</t>
  </si>
  <si>
    <t>Комп'ютерна обробка економічної інформації / Інформаційні системи та технології управління бізнес-процесами</t>
  </si>
  <si>
    <t>Потенціал і розвиток підприємства</t>
  </si>
  <si>
    <t>Бізнес-планування / Планування і контроль на підприємстві</t>
  </si>
  <si>
    <t>Економіка  та організація інноваційної діяльності / Інвестиційна діяльність підприємства</t>
  </si>
  <si>
    <t>Ф</t>
  </si>
  <si>
    <t>М</t>
  </si>
  <si>
    <t>ЕП</t>
  </si>
  <si>
    <t>ОА</t>
  </si>
  <si>
    <t>Г</t>
  </si>
  <si>
    <t>Історія економічної думки</t>
  </si>
  <si>
    <t>Вступ до навчального процесу</t>
  </si>
  <si>
    <t>Мікро- та макроекономіка</t>
  </si>
  <si>
    <t>Маркетинг</t>
  </si>
  <si>
    <t>Іноземна мова (за професійним спрямуванням) / Професійна етика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</si>
  <si>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</si>
  <si>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</si>
  <si>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</si>
  <si>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</si>
  <si>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</si>
  <si>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</si>
  <si>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</si>
  <si>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</si>
  <si>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</si>
  <si>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1.2.1.1</t>
  </si>
  <si>
    <t>1.2.1.2</t>
  </si>
  <si>
    <t>Договірне право / Основи адміністративного права</t>
  </si>
  <si>
    <t>Економічний аналіз</t>
  </si>
  <si>
    <t>№ з/п</t>
  </si>
  <si>
    <t>Звітність підприємства</t>
  </si>
  <si>
    <t>Глобальна економіка та зовнішньоекономічна політика держави / Управлінський облік</t>
  </si>
  <si>
    <t>1.2.14</t>
  </si>
  <si>
    <t>1.2.15</t>
  </si>
  <si>
    <t>Курсова робота "Потенціал і розвиток підприємства"</t>
  </si>
  <si>
    <t>Управління витратами та ціноутворення</t>
  </si>
  <si>
    <t>Зовнішньоекономічна діяльність підприємства / Управління персоналом</t>
  </si>
  <si>
    <t>Проектний аналіз (розділ 2 Основи проектування бізнес-процесів)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</si>
  <si>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</si>
  <si>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Основи бізнесу / Теорія організацій</t>
  </si>
  <si>
    <t>І . ГРАФІК ОСВІТНЬОГО ПРОЦЕСУ</t>
  </si>
  <si>
    <t xml:space="preserve">Основи бізнесу </t>
  </si>
  <si>
    <t>Національна та мезоекономіка</t>
  </si>
  <si>
    <t>Психологія комунікацій та управління конфліктвми</t>
  </si>
  <si>
    <t>Міжнародна економіка</t>
  </si>
  <si>
    <t>Мотивація та управління персоналом / Самоменеджмент та тактика особистої поведінки</t>
  </si>
  <si>
    <t>Зовнішньоекономіна діяльність / Комерційна діяльність  та  логістика</t>
  </si>
  <si>
    <t>МП</t>
  </si>
  <si>
    <t>Бізнес-культура та бізнес-айдентика</t>
  </si>
  <si>
    <t>Іноземна мова (за професійним спрямуванням) / Ділове листування іноземною мовою</t>
  </si>
  <si>
    <t>Звітність підприємства / Оподаткування бізнесу</t>
  </si>
  <si>
    <t>Інформаційні технології в управління бізнес-процесами / Аналіз та оцінка бізнес-інформації</t>
  </si>
  <si>
    <t>Аналіз та прогнозування кон'юнктури товарних ринків / Фундаментальний та технічний аналіз ринків</t>
  </si>
  <si>
    <t>Управлінський облік та аналіз / Методи та моделі прийняття рішень в економіці</t>
  </si>
  <si>
    <t>ВМ</t>
  </si>
  <si>
    <t>Фін</t>
  </si>
  <si>
    <t>ХОП</t>
  </si>
  <si>
    <t>Проектний аналіз (розділ 2)</t>
  </si>
  <si>
    <t>IV. АТЕСТАЦІЯ</t>
  </si>
  <si>
    <t>1.1.14</t>
  </si>
  <si>
    <t>1.4. Атестація</t>
  </si>
  <si>
    <t>Гарант ОП</t>
  </si>
  <si>
    <t>нова семестровка</t>
  </si>
  <si>
    <t xml:space="preserve"> +1 кредит</t>
  </si>
  <si>
    <t>добавлено</t>
  </si>
  <si>
    <t>добавлено, отдельно для ЕП, перенесено с 5 сем</t>
  </si>
  <si>
    <t xml:space="preserve"> +0,5 кредит</t>
  </si>
  <si>
    <t>переведено из ДВВ в обяз., +1 кред.</t>
  </si>
  <si>
    <t>добавлено, дисц. кафедры</t>
  </si>
  <si>
    <t>вместо социологии политология</t>
  </si>
  <si>
    <t>перенос на 1 курс</t>
  </si>
  <si>
    <t>перенос и объед с нац еконо</t>
  </si>
  <si>
    <t>перенос</t>
  </si>
  <si>
    <t>соц замена на политол</t>
  </si>
  <si>
    <t>соціологія замість психол упр</t>
  </si>
  <si>
    <t>соц замість психол</t>
  </si>
  <si>
    <t xml:space="preserve"> -1кред</t>
  </si>
  <si>
    <t xml:space="preserve"> -1 кред</t>
  </si>
  <si>
    <t>вилучено</t>
  </si>
  <si>
    <t>додано, перенос</t>
  </si>
  <si>
    <t>др дисц</t>
  </si>
  <si>
    <t>в ДВВ 7 сем</t>
  </si>
  <si>
    <t>добавлено (объед 2 дисц ДВВ)</t>
  </si>
  <si>
    <t>проф етика вместо политол.</t>
  </si>
  <si>
    <t>замена ДВВ</t>
  </si>
  <si>
    <t>діл листув замість проф етики</t>
  </si>
  <si>
    <t xml:space="preserve"> +1 кредит, заміна ДВВ</t>
  </si>
  <si>
    <t>в плане МН - політична економія</t>
  </si>
  <si>
    <t>в плане МН - економічна інформатика</t>
  </si>
  <si>
    <t xml:space="preserve">V. План освітнього процесу                               </t>
  </si>
  <si>
    <t>Кількість аудиторних годин за семестрами</t>
  </si>
  <si>
    <t>У др. Специальностей 30+30, т.е. 4 ч. в неделю</t>
  </si>
  <si>
    <t>в семестровке стоит в 4 сем.</t>
  </si>
  <si>
    <t>Кваліфікаційна робота бакалавра</t>
  </si>
  <si>
    <t>кількість тижнів у семестрі</t>
  </si>
  <si>
    <t>№</t>
  </si>
  <si>
    <t xml:space="preserve">Екзаменаційна сесія </t>
  </si>
  <si>
    <t>.</t>
  </si>
  <si>
    <t>2.2.6</t>
  </si>
  <si>
    <t>цикл 1.1</t>
  </si>
  <si>
    <t>цикл 1.2</t>
  </si>
  <si>
    <t>цикл 1.3
+1.4</t>
  </si>
  <si>
    <t>цикл 2.1</t>
  </si>
  <si>
    <t>цикл 2.2</t>
  </si>
  <si>
    <t>перевірка кредитів за курсами</t>
  </si>
  <si>
    <t>5</t>
  </si>
  <si>
    <t xml:space="preserve">протокол №  </t>
  </si>
  <si>
    <t>Теоретичні моделі соціально-економічних процесів</t>
  </si>
  <si>
    <t>Шевченко</t>
  </si>
  <si>
    <t>Світова економіка та зовнішньоекономічна політика держави</t>
  </si>
  <si>
    <t>всі</t>
  </si>
  <si>
    <t>с 281</t>
  </si>
  <si>
    <t>051+07</t>
  </si>
  <si>
    <t>Гітіс</t>
  </si>
  <si>
    <t>Рагуліна / Гітіс</t>
  </si>
  <si>
    <t>Кірієнко</t>
  </si>
  <si>
    <t>Смирнова</t>
  </si>
  <si>
    <t>Рекова / Підгора</t>
  </si>
  <si>
    <t>Єрфорт / Бурцева</t>
  </si>
  <si>
    <t>Касьянюк</t>
  </si>
  <si>
    <t>Гітіс / Касьянюк</t>
  </si>
  <si>
    <t>Рагуліна</t>
  </si>
  <si>
    <t>Касьянюк / Сушко</t>
  </si>
  <si>
    <t>Латишева</t>
  </si>
  <si>
    <t>Мельченко / Кірієнко</t>
  </si>
  <si>
    <t xml:space="preserve"> / Болотіна</t>
  </si>
  <si>
    <t xml:space="preserve"> / Бившева</t>
  </si>
  <si>
    <t xml:space="preserve"> / Кваша</t>
  </si>
  <si>
    <t>Рекова (Підгора)</t>
  </si>
  <si>
    <t>Мен</t>
  </si>
  <si>
    <t>ФСГД</t>
  </si>
  <si>
    <r>
      <t xml:space="preserve"> </t>
    </r>
    <r>
      <rPr>
        <sz val="11"/>
        <color rgb="FFFF0000"/>
        <rFont val="Calibri"/>
        <family val="2"/>
        <charset val="204"/>
        <scheme val="minor"/>
      </rPr>
      <t>Гітіс/Рекова</t>
    </r>
  </si>
  <si>
    <r>
      <t>Рекова/</t>
    </r>
    <r>
      <rPr>
        <sz val="11"/>
        <color rgb="FFFF0000"/>
        <rFont val="Calibri"/>
        <family val="2"/>
        <charset val="204"/>
        <scheme val="minor"/>
      </rPr>
      <t>Єрфорт</t>
    </r>
  </si>
  <si>
    <r>
      <rPr>
        <sz val="11"/>
        <rFont val="Calibri"/>
        <family val="2"/>
        <charset val="204"/>
        <scheme val="minor"/>
      </rPr>
      <t>Касьянюк/</t>
    </r>
    <r>
      <rPr>
        <sz val="11"/>
        <color rgb="FFFF0000"/>
        <rFont val="Calibri"/>
        <family val="2"/>
        <charset val="204"/>
        <scheme val="minor"/>
      </rPr>
      <t>Смирнова</t>
    </r>
  </si>
  <si>
    <r>
      <rPr>
        <sz val="11"/>
        <color rgb="FFFF0000"/>
        <rFont val="Calibri"/>
        <family val="2"/>
        <charset val="204"/>
        <scheme val="minor"/>
      </rPr>
      <t>Ровенская /</t>
    </r>
    <r>
      <rPr>
        <sz val="11"/>
        <color theme="1"/>
        <rFont val="Calibri"/>
        <family val="2"/>
        <charset val="204"/>
        <scheme val="minor"/>
      </rPr>
      <t xml:space="preserve"> Мойсеєнко</t>
    </r>
  </si>
  <si>
    <r>
      <t>Мойсеєнко/</t>
    </r>
    <r>
      <rPr>
        <sz val="11"/>
        <color rgb="FFFF0000"/>
        <rFont val="Calibri"/>
        <family val="2"/>
        <charset val="204"/>
        <scheme val="minor"/>
      </rPr>
      <t>Ровенская</t>
    </r>
  </si>
  <si>
    <t>Латишева/Касьянюк</t>
  </si>
  <si>
    <t>2.2.7</t>
  </si>
  <si>
    <t>2.2.8</t>
  </si>
  <si>
    <t>2.2.9</t>
  </si>
  <si>
    <r>
      <t xml:space="preserve">Іноземна мова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</si>
  <si>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Історія України та української культури </t>
    </r>
    <r>
      <rPr>
        <b/>
        <sz val="10"/>
        <color rgb="FF00B050"/>
        <rFont val="Times New Roman"/>
        <family val="1"/>
        <charset val="204"/>
      </rPr>
      <t>(ПРН 1,2,6,12,15,22,23,24)</t>
    </r>
  </si>
  <si>
    <r>
      <t xml:space="preserve">Вища математика </t>
    </r>
    <r>
      <rPr>
        <b/>
        <sz val="10"/>
        <color rgb="FF00B050"/>
        <rFont val="Times New Roman"/>
        <family val="1"/>
        <charset val="204"/>
      </rPr>
      <t>(ПРН 6,8,12,15,16,22,23)</t>
    </r>
  </si>
  <si>
    <r>
      <t xml:space="preserve">Інформаційні системи та технології ??????? </t>
    </r>
    <r>
      <rPr>
        <b/>
        <sz val="10"/>
        <color rgb="FF00B050"/>
        <rFont val="Times New Roman"/>
        <family val="1"/>
        <charset val="204"/>
      </rPr>
      <t xml:space="preserve"> (ПРН 6,12,15,16,19,22,23)</t>
    </r>
  </si>
  <si>
    <r>
      <t xml:space="preserve">Вступ до освітнього процесу </t>
    </r>
    <r>
      <rPr>
        <b/>
        <sz val="10"/>
        <color rgb="FF00B050"/>
        <rFont val="Times New Roman"/>
        <family val="1"/>
        <charset val="204"/>
      </rPr>
      <t>(ПРН 1,4,6,12,14,15,16,22,23)</t>
    </r>
  </si>
  <si>
    <r>
      <t xml:space="preserve">Економіко-математичні методи та моделі </t>
    </r>
    <r>
      <rPr>
        <b/>
        <sz val="10"/>
        <color rgb="FF00B050"/>
        <rFont val="Times New Roman"/>
        <family val="1"/>
        <charset val="204"/>
      </rPr>
      <t>(ПРН 6,8,12,15,16,17,21,22,23)</t>
    </r>
  </si>
  <si>
    <r>
      <t xml:space="preserve">Мікро- та макроекономіка </t>
    </r>
    <r>
      <rPr>
        <b/>
        <sz val="10"/>
        <color rgb="FF00B050"/>
        <rFont val="Times New Roman"/>
        <family val="1"/>
        <charset val="204"/>
      </rPr>
      <t>(ПРН 3,4,5,6,7,9,11,12,15,16,17,21,22,23)</t>
    </r>
  </si>
  <si>
    <r>
      <t xml:space="preserve">Філософія </t>
    </r>
    <r>
      <rPr>
        <b/>
        <sz val="10"/>
        <color rgb="FF00B050"/>
        <rFont val="Times New Roman"/>
        <family val="1"/>
        <charset val="204"/>
      </rPr>
      <t>(ПРН 1,6,12,15,17,21,22,23)</t>
    </r>
  </si>
  <si>
    <r>
      <t xml:space="preserve">Навчальна пратика "Вступ до фаху" </t>
    </r>
    <r>
      <rPr>
        <b/>
        <sz val="10"/>
        <color rgb="FF00B050"/>
        <rFont val="Times New Roman"/>
        <family val="1"/>
        <charset val="204"/>
      </rPr>
      <t>(ПРН 6,10,12,15,16,21,22,23)</t>
    </r>
  </si>
  <si>
    <r>
      <t xml:space="preserve">Українська мова за професійним спрямуванням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</si>
  <si>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Основи бізнесу </t>
    </r>
    <r>
      <rPr>
        <sz val="10"/>
        <color rgb="FF00B050"/>
        <rFont val="Times New Roman"/>
        <family val="1"/>
        <charset val="204"/>
      </rPr>
      <t>(ПРН 4,6,12,15,17,21,22,23)</t>
    </r>
    <r>
      <rPr>
        <sz val="10"/>
        <rFont val="Times New Roman"/>
        <family val="1"/>
        <charset val="204"/>
      </rPr>
      <t xml:space="preserve"> / Поведінкова економіка </t>
    </r>
    <r>
      <rPr>
        <sz val="10"/>
        <color rgb="FF00B050"/>
        <rFont val="Times New Roman"/>
        <family val="1"/>
        <charset val="204"/>
      </rPr>
      <t>(ПРН 6,12,15,16,17,21,22,23)</t>
    </r>
  </si>
  <si>
    <r>
      <t xml:space="preserve">Економіка підприємства </t>
    </r>
    <r>
      <rPr>
        <b/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</si>
  <si>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Менеджмент </t>
    </r>
    <r>
      <rPr>
        <b/>
        <sz val="10"/>
        <color rgb="FF00B050"/>
        <rFont val="Times New Roman"/>
        <family val="1"/>
        <charset val="204"/>
      </rPr>
      <t>(ПРН 5,6,10,12,15,16,17,21,22,23)</t>
    </r>
  </si>
  <si>
    <r>
      <t xml:space="preserve">Бухгалтерський облік </t>
    </r>
    <r>
      <rPr>
        <b/>
        <sz val="10"/>
        <color rgb="FF00B050"/>
        <rFont val="Times New Roman"/>
        <family val="1"/>
        <charset val="204"/>
      </rPr>
      <t>(ПРН 6,10,12,13,15,16,17,18,21,22,23)</t>
    </r>
  </si>
  <si>
    <r>
      <t xml:space="preserve">Гроші та кредит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</si>
  <si>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t xml:space="preserve">Курсова робота "Економіка підприємства" </t>
    </r>
    <r>
      <rPr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</si>
  <si>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Виробнича практика 1 (економічна)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</si>
  <si>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Соціологія </t>
    </r>
    <r>
      <rPr>
        <b/>
        <sz val="10"/>
        <color rgb="FF00B050"/>
        <rFont val="Times New Roman"/>
        <family val="1"/>
        <charset val="204"/>
      </rPr>
      <t>(ПРН 6,12,1315,16,17,21,22,23,24)</t>
    </r>
  </si>
  <si>
    <r>
      <t xml:space="preserve">Маркетинг </t>
    </r>
    <r>
      <rPr>
        <b/>
        <sz val="10"/>
        <color rgb="FF00B050"/>
        <rFont val="Times New Roman"/>
        <family val="1"/>
        <charset val="204"/>
      </rPr>
      <t>(ПРН 6,10,12,15,16,17,21,22,23)</t>
    </r>
  </si>
  <si>
    <r>
      <rPr>
        <b/>
        <sz val="10"/>
        <rFont val="Times New Roman"/>
        <family val="1"/>
        <charset val="204"/>
      </rPr>
      <t>Бізнес-планування</t>
    </r>
    <r>
      <rPr>
        <b/>
        <sz val="10"/>
        <color rgb="FF00B050"/>
        <rFont val="Times New Roman"/>
        <family val="1"/>
        <charset val="204"/>
      </rPr>
      <t xml:space="preserve"> (ПРН 6,10,12,15,16,17,21,22,23)</t>
    </r>
    <r>
      <rPr>
        <sz val="10"/>
        <rFont val="Times New Roman"/>
        <family val="1"/>
        <charset val="204"/>
      </rPr>
      <t xml:space="preserve"> / Комерційна діяльність  та  логістика </t>
    </r>
    <r>
      <rPr>
        <sz val="10"/>
        <color rgb="FF00B050"/>
        <rFont val="Times New Roman"/>
        <family val="1"/>
        <charset val="204"/>
      </rPr>
      <t>(ПРН 6,10,12,15,16,17,21,22,23)</t>
    </r>
  </si>
  <si>
    <r>
      <t xml:space="preserve">Економічний аналіз </t>
    </r>
    <r>
      <rPr>
        <b/>
        <sz val="10"/>
        <color rgb="FF00B050"/>
        <rFont val="Times New Roman"/>
        <family val="1"/>
        <charset val="204"/>
      </rPr>
      <t>(ПРН 6,10,12,13,15,16,21,22,23)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</si>
  <si>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Психологія управління </t>
    </r>
    <r>
      <rPr>
        <b/>
        <sz val="10"/>
        <color rgb="FF00B050"/>
        <rFont val="Times New Roman"/>
        <family val="1"/>
        <charset val="204"/>
      </rPr>
      <t xml:space="preserve">(ПРН 2,6,12,15,16,21,22,23,24) </t>
    </r>
  </si>
  <si>
    <r>
      <t xml:space="preserve">Потенціал і розвиток підприємства </t>
    </r>
    <r>
      <rPr>
        <b/>
        <sz val="10"/>
        <color rgb="FF00B050"/>
        <rFont val="Times New Roman"/>
        <family val="1"/>
        <charset val="204"/>
      </rPr>
      <t>(ПРН 5,6,10,12,13,15,16,17,21,22,23)</t>
    </r>
  </si>
  <si>
    <r>
      <t>Світова економіка та зовнішньоекономічна політика держави</t>
    </r>
    <r>
      <rPr>
        <sz val="10"/>
        <color rgb="FF00B050"/>
        <rFont val="Times New Roman"/>
        <family val="1"/>
        <charset val="204"/>
      </rPr>
      <t xml:space="preserve"> (ПРН 4,5,6,7,8,9,10,11,12,13,15,16,17,21,22,23)</t>
    </r>
  </si>
  <si>
    <r>
      <rPr>
        <b/>
        <sz val="10"/>
        <rFont val="Times New Roman"/>
        <family val="1"/>
        <charset val="204"/>
      </rPr>
      <t xml:space="preserve">Організація виробництва та нормування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 xml:space="preserve"> / ЗЕД </t>
    </r>
    <r>
      <rPr>
        <sz val="10"/>
        <color rgb="FF00B050"/>
        <rFont val="Times New Roman"/>
        <family val="1"/>
        <charset val="204"/>
      </rPr>
      <t>(ПРН 6,9,12,15,16,17,21,22,23)</t>
    </r>
  </si>
  <si>
    <r>
      <t>Курсова робота "Потенціал і розвиток підприємства"</t>
    </r>
    <r>
      <rPr>
        <sz val="10"/>
        <color rgb="FF00B050"/>
        <rFont val="Times New Roman"/>
        <family val="1"/>
        <charset val="204"/>
      </rPr>
      <t xml:space="preserve"> (ПРН 5,6,10,12,13,15,16,17,19,21,22,23)</t>
    </r>
  </si>
  <si>
    <r>
      <rPr>
        <sz val="10"/>
        <color rgb="FFFF0000"/>
        <rFont val="Times New Roman"/>
        <family val="1"/>
        <charset val="204"/>
      </rPr>
      <t xml:space="preserve">Інвестиційна діяльність (Інвестиції?) </t>
    </r>
    <r>
      <rPr>
        <sz val="10"/>
        <color rgb="FF00B050"/>
        <rFont val="Times New Roman"/>
        <family val="1"/>
        <charset val="204"/>
      </rPr>
      <t>(ПРН 5,6,12,15,16,17,21,22,23)</t>
    </r>
  </si>
  <si>
    <r>
      <t xml:space="preserve">Виробнича практика 2 (аналітична)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</si>
  <si>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 xml:space="preserve">Іноземна мова (за професійним спрямуванням) </t>
    </r>
    <r>
      <rPr>
        <sz val="10"/>
        <color rgb="FF00B050"/>
        <rFont val="Times New Roman"/>
        <family val="1"/>
        <charset val="204"/>
      </rPr>
      <t>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Політологія </t>
    </r>
    <r>
      <rPr>
        <b/>
        <sz val="10"/>
        <color rgb="FF00B050"/>
        <rFont val="Times New Roman"/>
        <family val="1"/>
        <charset val="204"/>
      </rPr>
      <t>(ПРН 1,6,12,15,16,22,23)</t>
    </r>
  </si>
  <si>
    <r>
      <t xml:space="preserve">Проектний аналіз (розділ 1) </t>
    </r>
    <r>
      <rPr>
        <sz val="10"/>
        <color rgb="FF00B050"/>
        <rFont val="Times New Roman"/>
        <family val="1"/>
        <charset val="204"/>
      </rPr>
      <t>(ПРН 5,6,10,12,13,15,16,17,21,22,23)</t>
    </r>
  </si>
  <si>
    <r>
      <t xml:space="preserve">Інформаційні технології в управління бізнес-процесами </t>
    </r>
    <r>
      <rPr>
        <sz val="10"/>
        <color rgb="FF00B050"/>
        <rFont val="Times New Roman"/>
        <family val="1"/>
        <charset val="204"/>
      </rPr>
      <t>(ПРН 6,12,13,15,16,19,22,23)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Технології управління персоналом</t>
    </r>
    <r>
      <rPr>
        <b/>
        <sz val="10"/>
        <color rgb="FF00B050"/>
        <rFont val="Times New Roman"/>
        <family val="1"/>
        <charset val="204"/>
      </rPr>
      <t xml:space="preserve"> (ПРН 5,6,10,12,13,15,16,22,23)</t>
    </r>
  </si>
  <si>
    <r>
      <t xml:space="preserve">Безпека життєдіяльності та основи охорони праці </t>
    </r>
    <r>
      <rPr>
        <b/>
        <sz val="10"/>
        <color rgb="FF00B050"/>
        <rFont val="Times New Roman"/>
        <family val="1"/>
        <charset val="204"/>
      </rPr>
      <t>(ПРН 2,6,12,15,16,18,22,23)</t>
    </r>
  </si>
  <si>
    <r>
      <t>Ділове листування англійською мовою</t>
    </r>
    <r>
      <rPr>
        <b/>
        <sz val="10"/>
        <color rgb="FF00B050"/>
        <rFont val="Times New Roman"/>
        <family val="1"/>
        <charset val="204"/>
      </rPr>
      <t xml:space="preserve"> (ПРН 6,12,15,16,20,22,23,24)</t>
    </r>
  </si>
  <si>
    <r>
      <t xml:space="preserve">Проектний аналіз (розділ 2) </t>
    </r>
    <r>
      <rPr>
        <sz val="10"/>
        <color rgb="FF00B050"/>
        <rFont val="Times New Roman"/>
        <family val="1"/>
        <charset val="204"/>
      </rPr>
      <t>(ПРН 6,8,12,15,16,17,19,21,22,23)</t>
    </r>
  </si>
  <si>
    <r>
      <t xml:space="preserve">Курсова робота "Проектний аналіз" </t>
    </r>
    <r>
      <rPr>
        <sz val="10"/>
        <color rgb="FF00B050"/>
        <rFont val="Times New Roman"/>
        <family val="1"/>
        <charset val="204"/>
      </rPr>
      <t>(ПРН 5,6,10,12,13,15,16,17,19,21,22,23)</t>
    </r>
  </si>
  <si>
    <r>
      <t xml:space="preserve">Державна атестація (захист) </t>
    </r>
    <r>
      <rPr>
        <b/>
        <sz val="10"/>
        <color rgb="FF00B050"/>
        <rFont val="Times New Roman"/>
        <family val="1"/>
        <charset val="204"/>
      </rPr>
      <t>(ПРН все)</t>
    </r>
  </si>
  <si>
    <r>
      <t xml:space="preserve">Управлінський облік та аналіз </t>
    </r>
    <r>
      <rPr>
        <sz val="10"/>
        <color rgb="FF00B050"/>
        <rFont val="Times New Roman"/>
        <family val="1"/>
        <charset val="204"/>
      </rPr>
      <t>(ПРН 6,10,12,13,15,16,17,21,22,23) /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Інструментарій прийняття управлінських рішень</t>
    </r>
    <r>
      <rPr>
        <b/>
        <sz val="10"/>
        <color rgb="FF00B050"/>
        <rFont val="Times New Roman"/>
        <family val="1"/>
        <charset val="204"/>
      </rPr>
      <t xml:space="preserve"> (ПРН 5,6,8,10,12,15,16,19,22,23)</t>
    </r>
  </si>
  <si>
    <r>
      <t xml:space="preserve">Аналіз та прогнозування кон'юнктури товарних ринків </t>
    </r>
    <r>
      <rPr>
        <sz val="10"/>
        <color rgb="FF00B050"/>
        <rFont val="Times New Roman"/>
        <family val="1"/>
        <charset val="204"/>
      </rPr>
      <t>(ПРН 5,6,8,12,13,15,16,19,22,23)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Бізнес-культура та бізнес-айдентика </t>
    </r>
    <r>
      <rPr>
        <b/>
        <sz val="10"/>
        <color rgb="FF00B050"/>
        <rFont val="Times New Roman"/>
        <family val="1"/>
        <charset val="204"/>
      </rPr>
      <t>(ПРН 2,6,12,15,16,17,21,22,23,24)</t>
    </r>
  </si>
  <si>
    <r>
      <rPr>
        <b/>
        <sz val="1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>/ Електроний бізнес</t>
    </r>
    <r>
      <rPr>
        <sz val="10"/>
        <color rgb="FF00B050"/>
        <rFont val="Times New Roman"/>
        <family val="1"/>
        <charset val="204"/>
      </rPr>
      <t xml:space="preserve"> (ПРН 6,12,13,15,16,17,19,21,22,23)</t>
    </r>
  </si>
  <si>
    <r>
      <t xml:space="preserve">Звітність підприємства </t>
    </r>
    <r>
      <rPr>
        <sz val="10"/>
        <color rgb="FF00B050"/>
        <rFont val="Times New Roman"/>
        <family val="1"/>
        <charset val="204"/>
      </rPr>
      <t>(ПРН 6,12,13,15,16,21,22,23)</t>
    </r>
    <r>
      <rPr>
        <sz val="10"/>
        <rFont val="Times New Roman"/>
        <family val="1"/>
        <charset val="204"/>
      </rPr>
      <t xml:space="preserve"> /</t>
    </r>
    <r>
      <rPr>
        <b/>
        <sz val="10"/>
        <rFont val="Times New Roman"/>
        <family val="1"/>
        <charset val="204"/>
      </rPr>
      <t>Аналіз та оцінка бізнес-інформаці</t>
    </r>
    <r>
      <rPr>
        <sz val="10"/>
        <rFont val="Times New Roman"/>
        <family val="1"/>
        <charset val="204"/>
      </rPr>
      <t>ї</t>
    </r>
    <r>
      <rPr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5,6,12,13,15,16,17,21,22,23)</t>
    </r>
  </si>
  <si>
    <r>
      <t xml:space="preserve">Теоретичні моделі соціально-економічних процесів                                       </t>
    </r>
    <r>
      <rPr>
        <b/>
        <sz val="10"/>
        <color rgb="FF00B050"/>
        <rFont val="Times New Roman"/>
        <family val="1"/>
        <charset val="204"/>
      </rPr>
      <t>(ПРН 3,4,5,6,7,8,12,13,15,16,21,22,23)</t>
    </r>
  </si>
  <si>
    <r>
      <t xml:space="preserve">Історія економічної думки </t>
    </r>
    <r>
      <rPr>
        <b/>
        <sz val="10"/>
        <color rgb="FF00B050"/>
        <rFont val="Times New Roman"/>
        <family val="1"/>
        <charset val="204"/>
      </rPr>
      <t>(ПРН 4,6,7,9,12,15,16,21,22,23)</t>
    </r>
  </si>
  <si>
    <r>
      <t xml:space="preserve">Статистика </t>
    </r>
    <r>
      <rPr>
        <b/>
        <sz val="10"/>
        <color rgb="FF00B050"/>
        <rFont val="Times New Roman"/>
        <family val="1"/>
        <charset val="204"/>
      </rPr>
      <t>(ПРН 6,10,11,12,13,15,16,17,21,22,23)</t>
    </r>
  </si>
  <si>
    <r>
      <rPr>
        <b/>
        <sz val="10"/>
        <rFont val="Times New Roman"/>
        <family val="1"/>
        <charset val="204"/>
      </rPr>
      <t xml:space="preserve">Трудове право </t>
    </r>
    <r>
      <rPr>
        <b/>
        <sz val="10"/>
        <color rgb="FF00B050"/>
        <rFont val="Times New Roman"/>
        <family val="1"/>
        <charset val="204"/>
      </rPr>
      <t>(ПРН 1,6,12,15,18,22,23)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/ Конституційне право 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</si>
  <si>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праці та соціально-трудові відносини </t>
    </r>
    <r>
      <rPr>
        <b/>
        <sz val="10"/>
        <color rgb="FF00B050"/>
        <rFont val="Times New Roman"/>
        <family val="1"/>
        <charset val="204"/>
      </rPr>
      <t>(ПРН 5,6,9,10,11,12,13,16,22,23)</t>
    </r>
  </si>
  <si>
    <r>
      <rPr>
        <b/>
        <sz val="10"/>
        <rFont val="Times New Roman"/>
        <family val="1"/>
        <charset val="204"/>
      </rPr>
      <t>Договірне право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 xml:space="preserve">(ПРН 1,6,12,15,18,22,23) </t>
    </r>
    <r>
      <rPr>
        <sz val="10"/>
        <rFont val="Times New Roman"/>
        <family val="1"/>
        <charset val="204"/>
      </rPr>
      <t xml:space="preserve">/ Основи адміністративного права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</si>
  <si>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Національна та мезоекономіка </t>
    </r>
    <r>
      <rPr>
        <sz val="10"/>
        <color rgb="FF00B050"/>
        <rFont val="Times New Roman"/>
        <family val="1"/>
        <charset val="204"/>
      </rPr>
      <t>(ПРН 3,4,5,6,7,8,9,10,11,12,13,15,16,17,21,22,23)</t>
    </r>
  </si>
  <si>
    <r>
      <t xml:space="preserve">Фінанси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</si>
  <si>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rPr>
        <b/>
        <sz val="10"/>
        <rFont val="Times New Roman"/>
        <family val="1"/>
        <charset val="204"/>
      </rPr>
      <t xml:space="preserve">Мотивація персоналу та тактика особистої поведінки </t>
    </r>
    <r>
      <rPr>
        <b/>
        <sz val="10"/>
        <color rgb="FF00B050"/>
        <rFont val="Times New Roman"/>
        <family val="1"/>
        <charset val="204"/>
      </rPr>
      <t>(ПРН 6,12,15,16,17,21,22,23,24)</t>
    </r>
    <r>
      <rPr>
        <sz val="10"/>
        <rFont val="Times New Roman"/>
        <family val="1"/>
        <charset val="204"/>
      </rPr>
      <t xml:space="preserve"> / Оподаткування бізнесу </t>
    </r>
    <r>
      <rPr>
        <sz val="10"/>
        <color rgb="FF00B050"/>
        <rFont val="Times New Roman"/>
        <family val="1"/>
        <charset val="204"/>
      </rPr>
      <t>(ПРН 6,12,13,15,16,22,23)</t>
    </r>
  </si>
  <si>
    <r>
      <t xml:space="preserve">Господарське право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</si>
  <si>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 та організація інноваційної діяльності </t>
    </r>
    <r>
      <rPr>
        <sz val="10"/>
        <color rgb="FF00B050"/>
        <rFont val="Times New Roman"/>
        <family val="1"/>
        <charset val="204"/>
      </rPr>
      <t>(ПРН 5,6,9,10,12,13,15.16,21,22,23)</t>
    </r>
  </si>
  <si>
    <r>
      <t xml:space="preserve">Переддипломна практика </t>
    </r>
    <r>
      <rPr>
        <b/>
        <sz val="10"/>
        <color rgb="FF00B050"/>
        <rFont val="Times New Roman"/>
        <family val="1"/>
        <charset val="204"/>
      </rPr>
      <t>(ПРН 3,4,5,6,7,8,9,10,11,12,13,14,15,16,17,18,19,21,22,23,24)</t>
    </r>
  </si>
  <si>
    <r>
      <t xml:space="preserve">Дипломне проектування </t>
    </r>
    <r>
      <rPr>
        <b/>
        <sz val="10"/>
        <color rgb="FF00B050"/>
        <rFont val="Times New Roman"/>
        <family val="1"/>
        <charset val="204"/>
      </rPr>
      <t>(ПРН все)</t>
    </r>
  </si>
  <si>
    <t>Кваліфікація:  бакалавр з економіки</t>
  </si>
  <si>
    <t>Професійна етика</t>
  </si>
  <si>
    <t>Самоменеджмент</t>
  </si>
  <si>
    <t>2.2.10</t>
  </si>
  <si>
    <t>Є. О. Підгора</t>
  </si>
  <si>
    <t>Форма  атестації (екзамен, кваліфікаційна робота)</t>
  </si>
  <si>
    <t>Вибіркова дисципліна 3 семестру</t>
  </si>
  <si>
    <t>2.2.11</t>
  </si>
  <si>
    <t>2.2.12</t>
  </si>
  <si>
    <t>2.2.13</t>
  </si>
  <si>
    <t>?</t>
  </si>
  <si>
    <t>ЕП/М</t>
  </si>
  <si>
    <t>Курсова робота "Економічний аналіз"</t>
  </si>
  <si>
    <t>Бізнес-аналітика</t>
  </si>
  <si>
    <t>1.2.3</t>
  </si>
  <si>
    <t>1.2.5</t>
  </si>
  <si>
    <t>1.2.8.1</t>
  </si>
  <si>
    <t>1.2.8.2</t>
  </si>
  <si>
    <t>1.2.13</t>
  </si>
  <si>
    <t>1.2.14.1</t>
  </si>
  <si>
    <t>1.2.14.2</t>
  </si>
  <si>
    <t>1.1.2</t>
  </si>
  <si>
    <t xml:space="preserve">Проєктний аналіз </t>
  </si>
  <si>
    <t>Курсова робота "Проєктний аналіз"</t>
  </si>
  <si>
    <t>Проєктування бізнес-процесів</t>
  </si>
  <si>
    <t>1.1.15</t>
  </si>
  <si>
    <t>Разом п.1.1</t>
  </si>
  <si>
    <t>Вибіркова дисципліна 4 семестру</t>
  </si>
  <si>
    <t>Вибіркова дисципліна 5 семестру</t>
  </si>
  <si>
    <t xml:space="preserve">НАВЧАЛЬНИЙ ПЛАН </t>
  </si>
  <si>
    <r>
      <t xml:space="preserve">з галузі знань:  </t>
    </r>
    <r>
      <rPr>
        <b/>
        <sz val="20"/>
        <rFont val="Times New Roman"/>
        <family val="1"/>
        <charset val="204"/>
      </rPr>
      <t>С   Соціальні науки, журналістика та інформація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</si>
  <si>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С1 Економіка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та міжнародні економічні відносини (С1.01 Економіка)</t>
    </r>
  </si>
  <si>
    <t>Економічна статистика</t>
  </si>
  <si>
    <t>"  "                       2026   р.</t>
  </si>
  <si>
    <t>(Томашевський Р .С.)</t>
  </si>
  <si>
    <t>В. о. зав. кафедри менеджменту та соціальних наук</t>
  </si>
  <si>
    <t>В. О. Шашко</t>
  </si>
  <si>
    <t>В. о. директора СЕННІ</t>
  </si>
  <si>
    <t>І. П. Фоміченко</t>
  </si>
  <si>
    <t>1.1.2.1</t>
  </si>
  <si>
    <t>1.1.2.2</t>
  </si>
  <si>
    <t>2</t>
  </si>
  <si>
    <t>Вступ до спеціальності та освітнього процесу</t>
  </si>
  <si>
    <t>Новітні інформаційні технології</t>
  </si>
  <si>
    <t xml:space="preserve">Політична економія </t>
  </si>
  <si>
    <t xml:space="preserve">Політична економія  </t>
  </si>
  <si>
    <t>Моделювання та прогнозування соціально-економічних процесів</t>
  </si>
  <si>
    <t>Теорія організацій</t>
  </si>
  <si>
    <t>1.1.16</t>
  </si>
  <si>
    <t>Правознавство</t>
  </si>
  <si>
    <t>Психологія</t>
  </si>
  <si>
    <t>1.1.17</t>
  </si>
  <si>
    <t>Основи національного спротиву</t>
  </si>
  <si>
    <t>1.1.18</t>
  </si>
  <si>
    <t xml:space="preserve">Самоменеджмент </t>
  </si>
  <si>
    <t>Іноземна мова (розділ 2)/Договірне право / Основи адміністративного права/…</t>
  </si>
  <si>
    <t>Іноземна мова (розділ 1) / Політологія/Логіка та критичне мислення/...</t>
  </si>
  <si>
    <t>5д</t>
  </si>
  <si>
    <t>Іноземна мова (розділ 3)/Ділове листування іноземною мовою / Безпека життєдіяльності та основи охорони праці /…</t>
  </si>
  <si>
    <t>Організація виробництва/Логістика</t>
  </si>
  <si>
    <t>Проєктний аналіз</t>
  </si>
  <si>
    <t>Виробнича практика</t>
  </si>
  <si>
    <t>Вибіркова дисципліна 6 семестру №1</t>
  </si>
  <si>
    <t>Вибіркова дисципліна 6 семестру №2</t>
  </si>
  <si>
    <t>Вибіркова дисципліна 6 семестру №3</t>
  </si>
  <si>
    <t>7д</t>
  </si>
  <si>
    <t>Управління інноваціями</t>
  </si>
  <si>
    <t>Вибіркова дисципліна 7 семестру №1</t>
  </si>
  <si>
    <t>Вибіркова дисципліна 7 семестру №2</t>
  </si>
  <si>
    <t>Вибіркова дисципліна 7 семестру №3</t>
  </si>
  <si>
    <t xml:space="preserve">Ринок праці/Мотивація персоналу/Аналіз та оцінка бізнес-інформації/Міжнародна економічна діяльність підприємства/Працевлаштування та ділова кар'єра/ </t>
  </si>
  <si>
    <r>
      <rPr>
        <sz val="10"/>
        <color rgb="FFFF0000"/>
        <rFont val="Times New Roman"/>
        <family val="1"/>
        <charset val="204"/>
      </rPr>
      <t>Ринок праці/Мотивація персоналу/Аналіз та оцінка бізнес-інформації/Міжнародна економічна діяльність підприємства</t>
    </r>
    <r>
      <rPr>
        <sz val="10"/>
        <rFont val="Times New Roman"/>
        <family val="1"/>
        <charset val="204"/>
      </rPr>
      <t xml:space="preserve">/Працевлаштування та ділова кар'єра/ </t>
    </r>
  </si>
  <si>
    <r>
      <t xml:space="preserve">Корпоративна соціальна відповідальність/ </t>
    </r>
    <r>
      <rPr>
        <sz val="10"/>
        <color rgb="FFFF000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/Управління попитом/ </t>
    </r>
    <r>
      <rPr>
        <sz val="10"/>
        <color rgb="FFFF0000"/>
        <rFont val="Times New Roman"/>
        <family val="1"/>
        <charset val="204"/>
      </rPr>
      <t>Технології управління персоналом</t>
    </r>
    <r>
      <rPr>
        <sz val="10"/>
        <rFont val="Times New Roman"/>
        <family val="1"/>
        <charset val="204"/>
      </rPr>
      <t xml:space="preserve">/ </t>
    </r>
  </si>
  <si>
    <t>Основи бізнесу / Бізнес-культура</t>
  </si>
  <si>
    <t>Гроші та кредит/Інвестування</t>
  </si>
  <si>
    <r>
      <rPr>
        <sz val="10"/>
        <color rgb="FFFF0000"/>
        <rFont val="Times New Roman"/>
        <family val="1"/>
        <charset val="204"/>
      </rPr>
      <t>Управлінський облік та аналіз/Стратегія розвитку підприємства/ Бізнес-планування</t>
    </r>
    <r>
      <rPr>
        <sz val="10"/>
        <rFont val="Times New Roman"/>
        <family val="1"/>
        <charset val="204"/>
      </rPr>
      <t>/Управління комерційною діяльністю/….</t>
    </r>
  </si>
  <si>
    <t>Управлінський облік та аналіз/Стратегія розвитку підприємства/Бізнес-планування/Управління комерційною діяльністю/….</t>
  </si>
  <si>
    <t>Вибіркова дисципліна 8 семестру №3</t>
  </si>
  <si>
    <t>Вибіркова дисципліна 8 семестру №1</t>
  </si>
  <si>
    <t>Вибіркова дисципліна 8 семестру №2</t>
  </si>
  <si>
    <t>Вибіркова дисципліна 8 семестру №4</t>
  </si>
  <si>
    <t>C</t>
  </si>
  <si>
    <t xml:space="preserve"> Т/П</t>
  </si>
  <si>
    <t>1+90*</t>
  </si>
  <si>
    <t>5+90*</t>
  </si>
  <si>
    <t>Атестація</t>
  </si>
  <si>
    <t xml:space="preserve">Виробнича практика </t>
  </si>
  <si>
    <t>* - 1 доба на тиждень навчального семестру</t>
  </si>
  <si>
    <t xml:space="preserve">Позначення: Т – теоретичне навчання;  З - заліковий тиждень;  С – екзаменаційна сесія; П – практика; К – канікули; Д– виконання кваліфікаційної роботи; А – атестація </t>
  </si>
  <si>
    <t>* Для осіб, які відповідно до  Закону України "Про основи національного спротиву" звільняються від вивчення дисципліни "Основи національного спротиву", забезпечується можливість особистого вибору додаткових освітніх компонентів в обсязі, передбаченому для вивчення цієї навчальної дисципліни</t>
  </si>
  <si>
    <t>Основи національного спротиву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</si>
</sst>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9"/>
      <name val="Arial"/>
      <family val="2"/>
    </font>
    <font>
      <b/>
      <sz val="10"/>
      <color rgb="FFFF000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75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2" applyFont="1"/>
    <xf numFmtId="0" fontId="14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170" fontId="7" fillId="0" borderId="0" xfId="3" applyNumberFormat="1" applyFont="1" applyAlignment="1">
      <alignment vertical="center"/>
    </xf>
    <xf numFmtId="0" fontId="7" fillId="2" borderId="65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170" fontId="27" fillId="0" borderId="0" xfId="3" applyNumberFormat="1" applyFont="1" applyAlignment="1">
      <alignment vertical="center"/>
    </xf>
    <xf numFmtId="170" fontId="29" fillId="0" borderId="0" xfId="3" applyNumberFormat="1" applyFont="1" applyAlignment="1">
      <alignment vertical="center"/>
    </xf>
    <xf numFmtId="1" fontId="11" fillId="2" borderId="59" xfId="3" applyNumberFormat="1" applyFont="1" applyFill="1" applyBorder="1" applyAlignment="1">
      <alignment horizontal="center" vertical="center" wrapText="1"/>
    </xf>
    <xf numFmtId="167" fontId="11" fillId="2" borderId="69" xfId="3" applyNumberFormat="1" applyFont="1" applyFill="1" applyBorder="1" applyAlignment="1">
      <alignment horizontal="center" vertical="center" wrapText="1"/>
    </xf>
    <xf numFmtId="167" fontId="32" fillId="3" borderId="69" xfId="3" applyNumberFormat="1" applyFont="1" applyFill="1" applyBorder="1" applyAlignment="1">
      <alignment horizontal="center" vertical="center"/>
    </xf>
    <xf numFmtId="173" fontId="7" fillId="0" borderId="0" xfId="3" applyNumberFormat="1" applyFont="1" applyAlignment="1">
      <alignment vertical="center"/>
    </xf>
    <xf numFmtId="1" fontId="28" fillId="0" borderId="59" xfId="3" applyNumberFormat="1" applyFont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/>
    </xf>
    <xf numFmtId="167" fontId="2" fillId="4" borderId="0" xfId="0" applyNumberFormat="1" applyFont="1" applyFill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" fontId="28" fillId="0" borderId="75" xfId="3" applyNumberFormat="1" applyFont="1" applyBorder="1" applyAlignment="1">
      <alignment horizontal="center" vertical="center" wrapText="1"/>
    </xf>
    <xf numFmtId="1" fontId="11" fillId="2" borderId="75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0" borderId="26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165" fontId="3" fillId="0" borderId="1" xfId="0" applyNumberFormat="1" applyFont="1" applyBorder="1" applyAlignment="1">
      <alignment vertic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wrapText="1"/>
    </xf>
    <xf numFmtId="0" fontId="2" fillId="5" borderId="0" xfId="0" applyFont="1" applyFill="1"/>
    <xf numFmtId="0" fontId="2" fillId="5" borderId="1" xfId="0" applyFont="1" applyFill="1" applyBorder="1" applyAlignment="1">
      <alignment horizontal="left" wrapText="1"/>
    </xf>
    <xf numFmtId="166" fontId="2" fillId="5" borderId="1" xfId="1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68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 wrapText="1"/>
    </xf>
    <xf numFmtId="165" fontId="3" fillId="5" borderId="0" xfId="0" applyNumberFormat="1" applyFont="1" applyFill="1" applyAlignment="1">
      <alignment horizontal="center" vertical="center"/>
    </xf>
    <xf numFmtId="168" fontId="3" fillId="5" borderId="0" xfId="0" applyNumberFormat="1" applyFont="1" applyFill="1" applyAlignment="1">
      <alignment horizontal="center" vertical="center"/>
    </xf>
    <xf numFmtId="0" fontId="2" fillId="5" borderId="11" xfId="0" applyFont="1" applyFill="1" applyBorder="1" applyAlignment="1">
      <alignment horizontal="left" wrapText="1"/>
    </xf>
    <xf numFmtId="167" fontId="2" fillId="5" borderId="26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wrapText="1"/>
    </xf>
    <xf numFmtId="1" fontId="2" fillId="5" borderId="1" xfId="0" applyNumberFormat="1" applyFont="1" applyFill="1" applyBorder="1" applyAlignment="1">
      <alignment horizontal="center" vertical="center"/>
    </xf>
    <xf numFmtId="169" fontId="3" fillId="5" borderId="0" xfId="0" applyNumberFormat="1" applyFont="1" applyFill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65" fontId="2" fillId="5" borderId="0" xfId="0" applyNumberFormat="1" applyFont="1" applyFill="1"/>
    <xf numFmtId="167" fontId="2" fillId="5" borderId="0" xfId="0" applyNumberFormat="1" applyFont="1" applyFill="1"/>
    <xf numFmtId="0" fontId="3" fillId="5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left" wrapText="1"/>
    </xf>
    <xf numFmtId="165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70" fontId="27" fillId="7" borderId="0" xfId="3" applyNumberFormat="1" applyFont="1" applyFill="1" applyAlignment="1">
      <alignment vertical="center"/>
    </xf>
    <xf numFmtId="170" fontId="11" fillId="7" borderId="0" xfId="3" applyNumberFormat="1" applyFont="1" applyFill="1" applyAlignment="1">
      <alignment vertical="center"/>
    </xf>
    <xf numFmtId="170" fontId="7" fillId="7" borderId="0" xfId="3" applyNumberFormat="1" applyFont="1" applyFill="1" applyAlignment="1">
      <alignment vertical="center"/>
    </xf>
    <xf numFmtId="170" fontId="29" fillId="7" borderId="0" xfId="3" applyNumberFormat="1" applyFont="1" applyFill="1" applyAlignment="1">
      <alignment vertical="center"/>
    </xf>
    <xf numFmtId="170" fontId="29" fillId="4" borderId="0" xfId="3" applyNumberFormat="1" applyFont="1" applyFill="1" applyAlignment="1">
      <alignment vertical="center"/>
    </xf>
    <xf numFmtId="0" fontId="2" fillId="2" borderId="1" xfId="3" applyFont="1" applyFill="1" applyBorder="1" applyAlignment="1">
      <alignment horizontal="center" vertical="center"/>
    </xf>
    <xf numFmtId="170" fontId="2" fillId="0" borderId="1" xfId="3" applyNumberFormat="1" applyFont="1" applyBorder="1" applyAlignment="1">
      <alignment vertical="center"/>
    </xf>
    <xf numFmtId="170" fontId="39" fillId="0" borderId="1" xfId="3" applyNumberFormat="1" applyFont="1" applyBorder="1" applyAlignment="1">
      <alignment vertical="center"/>
    </xf>
    <xf numFmtId="0" fontId="39" fillId="2" borderId="1" xfId="3" applyFont="1" applyFill="1" applyBorder="1" applyAlignment="1">
      <alignment horizontal="center" vertical="center"/>
    </xf>
    <xf numFmtId="170" fontId="40" fillId="0" borderId="1" xfId="3" applyNumberFormat="1" applyFont="1" applyBorder="1" applyAlignment="1">
      <alignment vertical="center"/>
    </xf>
    <xf numFmtId="170" fontId="40" fillId="7" borderId="1" xfId="3" applyNumberFormat="1" applyFont="1" applyFill="1" applyBorder="1" applyAlignment="1">
      <alignment vertical="center"/>
    </xf>
    <xf numFmtId="170" fontId="41" fillId="7" borderId="1" xfId="3" applyNumberFormat="1" applyFont="1" applyFill="1" applyBorder="1" applyAlignment="1">
      <alignment vertical="center"/>
    </xf>
    <xf numFmtId="170" fontId="42" fillId="0" borderId="1" xfId="3" applyNumberFormat="1" applyFont="1" applyBorder="1" applyAlignment="1">
      <alignment vertical="center"/>
    </xf>
    <xf numFmtId="170" fontId="42" fillId="7" borderId="1" xfId="3" applyNumberFormat="1" applyFont="1" applyFill="1" applyBorder="1" applyAlignment="1">
      <alignment vertical="center"/>
    </xf>
    <xf numFmtId="170" fontId="42" fillId="4" borderId="1" xfId="3" applyNumberFormat="1" applyFont="1" applyFill="1" applyBorder="1" applyAlignment="1">
      <alignment vertical="center"/>
    </xf>
    <xf numFmtId="170" fontId="39" fillId="7" borderId="1" xfId="3" applyNumberFormat="1" applyFont="1" applyFill="1" applyBorder="1" applyAlignment="1">
      <alignment vertical="center"/>
    </xf>
    <xf numFmtId="166" fontId="39" fillId="0" borderId="1" xfId="3" applyNumberFormat="1" applyFont="1" applyBorder="1" applyAlignment="1">
      <alignment vertical="center"/>
    </xf>
    <xf numFmtId="166" fontId="7" fillId="0" borderId="0" xfId="3" applyNumberFormat="1" applyFont="1" applyAlignment="1">
      <alignment vertical="center"/>
    </xf>
    <xf numFmtId="166" fontId="27" fillId="0" borderId="0" xfId="3" applyNumberFormat="1" applyFont="1" applyAlignment="1">
      <alignment vertical="center"/>
    </xf>
    <xf numFmtId="166" fontId="27" fillId="7" borderId="0" xfId="3" applyNumberFormat="1" applyFont="1" applyFill="1" applyAlignment="1">
      <alignment vertical="center"/>
    </xf>
    <xf numFmtId="166" fontId="42" fillId="0" borderId="1" xfId="3" applyNumberFormat="1" applyFont="1" applyBorder="1" applyAlignment="1">
      <alignment vertical="center"/>
    </xf>
    <xf numFmtId="166" fontId="29" fillId="0" borderId="0" xfId="3" applyNumberFormat="1" applyFont="1" applyAlignment="1">
      <alignment vertical="center"/>
    </xf>
    <xf numFmtId="166" fontId="29" fillId="7" borderId="0" xfId="3" applyNumberFormat="1" applyFont="1" applyFill="1" applyAlignment="1">
      <alignment vertical="center"/>
    </xf>
    <xf numFmtId="167" fontId="29" fillId="7" borderId="0" xfId="3" applyNumberFormat="1" applyFont="1" applyFill="1" applyAlignment="1">
      <alignment vertical="center"/>
    </xf>
    <xf numFmtId="166" fontId="7" fillId="7" borderId="0" xfId="3" applyNumberFormat="1" applyFont="1" applyFill="1" applyAlignment="1">
      <alignment vertical="center"/>
    </xf>
    <xf numFmtId="170" fontId="2" fillId="0" borderId="1" xfId="3" applyNumberFormat="1" applyFont="1" applyBorder="1" applyAlignment="1">
      <alignment vertical="center" wrapText="1"/>
    </xf>
    <xf numFmtId="0" fontId="7" fillId="0" borderId="4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87" xfId="3" applyFont="1" applyBorder="1" applyAlignment="1">
      <alignment horizontal="center" vertical="center"/>
    </xf>
    <xf numFmtId="0" fontId="7" fillId="0" borderId="65" xfId="3" applyFont="1" applyBorder="1" applyAlignment="1">
      <alignment horizontal="center" vertical="center"/>
    </xf>
    <xf numFmtId="0" fontId="7" fillId="0" borderId="59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74" xfId="3" applyFont="1" applyBorder="1" applyAlignment="1">
      <alignment horizontal="center" vertical="center"/>
    </xf>
    <xf numFmtId="49" fontId="11" fillId="0" borderId="61" xfId="3" applyNumberFormat="1" applyFont="1" applyBorder="1" applyAlignment="1">
      <alignment vertical="center" wrapText="1"/>
    </xf>
    <xf numFmtId="0" fontId="11" fillId="0" borderId="15" xfId="3" applyFont="1" applyBorder="1" applyAlignment="1">
      <alignment horizontal="center" vertical="center" wrapText="1"/>
    </xf>
    <xf numFmtId="49" fontId="11" fillId="0" borderId="16" xfId="3" applyNumberFormat="1" applyFont="1" applyBorder="1" applyAlignment="1">
      <alignment horizontal="center" vertical="center" wrapText="1"/>
    </xf>
    <xf numFmtId="49" fontId="11" fillId="0" borderId="31" xfId="3" applyNumberFormat="1" applyFont="1" applyBorder="1" applyAlignment="1">
      <alignment horizontal="center" vertical="center" wrapText="1"/>
    </xf>
    <xf numFmtId="170" fontId="11" fillId="0" borderId="18" xfId="3" applyNumberFormat="1" applyFont="1" applyBorder="1" applyAlignment="1">
      <alignment horizontal="center" vertical="center" wrapText="1"/>
    </xf>
    <xf numFmtId="167" fontId="11" fillId="0" borderId="32" xfId="3" applyNumberFormat="1" applyFont="1" applyBorder="1" applyAlignment="1">
      <alignment horizontal="center" vertical="center"/>
    </xf>
    <xf numFmtId="1" fontId="11" fillId="0" borderId="29" xfId="3" applyNumberFormat="1" applyFont="1" applyBorder="1" applyAlignment="1">
      <alignment horizontal="center" vertical="center"/>
    </xf>
    <xf numFmtId="1" fontId="11" fillId="0" borderId="15" xfId="3" applyNumberFormat="1" applyFont="1" applyBorder="1" applyAlignment="1">
      <alignment horizontal="center" vertical="center"/>
    </xf>
    <xf numFmtId="1" fontId="11" fillId="0" borderId="16" xfId="3" applyNumberFormat="1" applyFont="1" applyBorder="1" applyAlignment="1">
      <alignment horizontal="center" vertical="center"/>
    </xf>
    <xf numFmtId="0" fontId="27" fillId="0" borderId="17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27" fillId="0" borderId="15" xfId="3" applyFont="1" applyBorder="1" applyAlignment="1">
      <alignment horizontal="center" vertical="center" wrapText="1"/>
    </xf>
    <xf numFmtId="49" fontId="27" fillId="0" borderId="36" xfId="0" applyNumberFormat="1" applyFont="1" applyBorder="1" applyAlignment="1">
      <alignment horizontal="center" vertical="center"/>
    </xf>
    <xf numFmtId="49" fontId="7" fillId="0" borderId="62" xfId="3" applyNumberFormat="1" applyFont="1" applyBorder="1" applyAlignment="1">
      <alignment vertical="center" wrapText="1"/>
    </xf>
    <xf numFmtId="0" fontId="11" fillId="0" borderId="48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170" fontId="11" fillId="0" borderId="27" xfId="3" applyNumberFormat="1" applyFont="1" applyBorder="1" applyAlignment="1">
      <alignment horizontal="center" vertical="center" wrapText="1"/>
    </xf>
    <xf numFmtId="167" fontId="7" fillId="0" borderId="38" xfId="3" applyNumberFormat="1" applyFont="1" applyBorder="1" applyAlignment="1">
      <alignment horizontal="center" vertical="center"/>
    </xf>
    <xf numFmtId="0" fontId="7" fillId="0" borderId="36" xfId="3" applyFont="1" applyBorder="1" applyAlignment="1">
      <alignment horizontal="center" vertical="center" wrapText="1"/>
    </xf>
    <xf numFmtId="0" fontId="7" fillId="0" borderId="48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center" vertical="center" wrapText="1"/>
    </xf>
    <xf numFmtId="0" fontId="27" fillId="0" borderId="26" xfId="3" applyFont="1" applyBorder="1" applyAlignment="1">
      <alignment horizontal="center" vertical="center" wrapText="1"/>
    </xf>
    <xf numFmtId="0" fontId="27" fillId="0" borderId="27" xfId="3" applyFont="1" applyBorder="1" applyAlignment="1">
      <alignment horizontal="center" vertical="center" wrapText="1"/>
    </xf>
    <xf numFmtId="0" fontId="27" fillId="0" borderId="48" xfId="3" applyFont="1" applyBorder="1" applyAlignment="1">
      <alignment horizontal="center" vertical="center" wrapText="1"/>
    </xf>
    <xf numFmtId="49" fontId="11" fillId="0" borderId="3" xfId="3" applyNumberFormat="1" applyFont="1" applyBorder="1" applyAlignment="1">
      <alignment horizontal="center" vertical="center" wrapText="1"/>
    </xf>
    <xf numFmtId="170" fontId="27" fillId="0" borderId="48" xfId="3" applyNumberFormat="1" applyFont="1" applyBorder="1" applyAlignment="1">
      <alignment vertical="center"/>
    </xf>
    <xf numFmtId="170" fontId="27" fillId="0" borderId="27" xfId="3" applyNumberFormat="1" applyFont="1" applyBorder="1" applyAlignment="1">
      <alignment vertical="center"/>
    </xf>
    <xf numFmtId="0" fontId="11" fillId="0" borderId="48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0" fontId="11" fillId="0" borderId="27" xfId="0" applyNumberFormat="1" applyFont="1" applyBorder="1" applyAlignment="1">
      <alignment horizontal="center" vertical="center" wrapText="1"/>
    </xf>
    <xf numFmtId="167" fontId="7" fillId="0" borderId="38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49" fontId="11" fillId="0" borderId="36" xfId="0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 wrapText="1"/>
    </xf>
    <xf numFmtId="170" fontId="11" fillId="0" borderId="27" xfId="3" applyNumberFormat="1" applyFont="1" applyBorder="1" applyAlignment="1">
      <alignment horizontal="center" vertical="center"/>
    </xf>
    <xf numFmtId="172" fontId="11" fillId="0" borderId="38" xfId="3" applyNumberFormat="1" applyFont="1" applyBorder="1" applyAlignment="1">
      <alignment horizontal="center" vertical="center"/>
    </xf>
    <xf numFmtId="0" fontId="11" fillId="0" borderId="36" xfId="3" applyFont="1" applyBorder="1" applyAlignment="1">
      <alignment horizontal="center" vertical="center" wrapText="1"/>
    </xf>
    <xf numFmtId="0" fontId="11" fillId="0" borderId="27" xfId="3" applyFont="1" applyBorder="1" applyAlignment="1">
      <alignment horizontal="center" vertical="center" wrapText="1"/>
    </xf>
    <xf numFmtId="170" fontId="27" fillId="0" borderId="27" xfId="3" applyNumberFormat="1" applyFont="1" applyBorder="1" applyAlignment="1">
      <alignment horizontal="center" vertical="center"/>
    </xf>
    <xf numFmtId="171" fontId="30" fillId="0" borderId="27" xfId="3" applyNumberFormat="1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 wrapText="1"/>
    </xf>
    <xf numFmtId="49" fontId="11" fillId="0" borderId="62" xfId="3" applyNumberFormat="1" applyFont="1" applyBorder="1" applyAlignment="1">
      <alignment vertical="center" wrapText="1"/>
    </xf>
    <xf numFmtId="170" fontId="11" fillId="0" borderId="48" xfId="3" applyNumberFormat="1" applyFont="1" applyBorder="1" applyAlignment="1">
      <alignment horizontal="center" vertical="center"/>
    </xf>
    <xf numFmtId="172" fontId="11" fillId="0" borderId="47" xfId="3" applyNumberFormat="1" applyFont="1" applyBorder="1" applyAlignment="1">
      <alignment horizontal="center" vertical="center"/>
    </xf>
    <xf numFmtId="170" fontId="11" fillId="0" borderId="41" xfId="3" applyNumberFormat="1" applyFont="1" applyBorder="1" applyAlignment="1">
      <alignment horizontal="center" vertical="center"/>
    </xf>
    <xf numFmtId="0" fontId="11" fillId="0" borderId="42" xfId="3" applyFont="1" applyBorder="1" applyAlignment="1">
      <alignment horizontal="center" vertical="center" wrapText="1"/>
    </xf>
    <xf numFmtId="0" fontId="11" fillId="0" borderId="45" xfId="3" applyFont="1" applyBorder="1" applyAlignment="1">
      <alignment horizontal="center" vertical="center" wrapText="1"/>
    </xf>
    <xf numFmtId="0" fontId="27" fillId="0" borderId="43" xfId="3" applyFont="1" applyBorder="1" applyAlignment="1">
      <alignment horizontal="center" vertical="center" wrapText="1"/>
    </xf>
    <xf numFmtId="0" fontId="27" fillId="0" borderId="42" xfId="3" applyFont="1" applyBorder="1" applyAlignment="1">
      <alignment horizontal="center" vertical="center" wrapText="1"/>
    </xf>
    <xf numFmtId="0" fontId="27" fillId="0" borderId="41" xfId="3" applyFont="1" applyBorder="1" applyAlignment="1">
      <alignment horizontal="center" vertical="center" wrapText="1"/>
    </xf>
    <xf numFmtId="170" fontId="11" fillId="0" borderId="22" xfId="3" applyNumberFormat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 wrapText="1"/>
    </xf>
    <xf numFmtId="0" fontId="11" fillId="0" borderId="40" xfId="3" applyFont="1" applyBorder="1" applyAlignment="1">
      <alignment horizontal="center" vertical="center" wrapText="1"/>
    </xf>
    <xf numFmtId="172" fontId="11" fillId="0" borderId="72" xfId="3" applyNumberFormat="1" applyFont="1" applyBorder="1" applyAlignment="1">
      <alignment horizontal="center" vertical="center"/>
    </xf>
    <xf numFmtId="0" fontId="11" fillId="0" borderId="73" xfId="3" applyFont="1" applyBorder="1" applyAlignment="1">
      <alignment horizontal="center" vertical="center" wrapText="1"/>
    </xf>
    <xf numFmtId="0" fontId="11" fillId="0" borderId="22" xfId="3" applyFont="1" applyBorder="1" applyAlignment="1">
      <alignment horizontal="center" vertical="center" wrapText="1"/>
    </xf>
    <xf numFmtId="49" fontId="11" fillId="0" borderId="61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left" vertical="center" wrapText="1"/>
    </xf>
    <xf numFmtId="49" fontId="11" fillId="0" borderId="1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66" fontId="11" fillId="0" borderId="61" xfId="0" applyNumberFormat="1" applyFont="1" applyBorder="1" applyAlignment="1">
      <alignment horizontal="center" vertical="center"/>
    </xf>
    <xf numFmtId="1" fontId="11" fillId="0" borderId="29" xfId="0" applyNumberFormat="1" applyFont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66" fontId="7" fillId="0" borderId="7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 wrapText="1"/>
    </xf>
    <xf numFmtId="0" fontId="7" fillId="0" borderId="33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49" fontId="11" fillId="0" borderId="38" xfId="3" applyNumberFormat="1" applyFont="1" applyBorder="1" applyAlignment="1">
      <alignment horizontal="left" vertical="center" wrapText="1"/>
    </xf>
    <xf numFmtId="49" fontId="11" fillId="0" borderId="38" xfId="3" applyNumberFormat="1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172" fontId="7" fillId="0" borderId="47" xfId="3" applyNumberFormat="1" applyFont="1" applyBorder="1" applyAlignment="1">
      <alignment horizontal="center" vertical="center"/>
    </xf>
    <xf numFmtId="1" fontId="7" fillId="0" borderId="48" xfId="3" applyNumberFormat="1" applyFont="1" applyBorder="1" applyAlignment="1">
      <alignment horizontal="center" vertical="center"/>
    </xf>
    <xf numFmtId="49" fontId="7" fillId="0" borderId="1" xfId="3" applyNumberFormat="1" applyFont="1" applyBorder="1" applyAlignment="1">
      <alignment horizontal="center" vertical="center"/>
    </xf>
    <xf numFmtId="49" fontId="7" fillId="0" borderId="27" xfId="3" applyNumberFormat="1" applyFont="1" applyBorder="1" applyAlignment="1">
      <alignment horizontal="center" vertical="center"/>
    </xf>
    <xf numFmtId="1" fontId="7" fillId="0" borderId="1" xfId="3" applyNumberFormat="1" applyFont="1" applyBorder="1" applyAlignment="1">
      <alignment horizontal="center" vertical="center" wrapText="1"/>
    </xf>
    <xf numFmtId="167" fontId="11" fillId="0" borderId="59" xfId="3" applyNumberFormat="1" applyFont="1" applyBorder="1" applyAlignment="1">
      <alignment horizontal="center" vertical="center" wrapText="1"/>
    </xf>
    <xf numFmtId="1" fontId="11" fillId="0" borderId="59" xfId="3" applyNumberFormat="1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1" fontId="31" fillId="0" borderId="34" xfId="0" applyNumberFormat="1" applyFont="1" applyBorder="1" applyAlignment="1">
      <alignment horizontal="center" vertical="center"/>
    </xf>
    <xf numFmtId="167" fontId="11" fillId="0" borderId="78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 wrapText="1"/>
    </xf>
    <xf numFmtId="167" fontId="11" fillId="0" borderId="10" xfId="3" applyNumberFormat="1" applyFont="1" applyBorder="1" applyAlignment="1">
      <alignment horizontal="center" vertical="center"/>
    </xf>
    <xf numFmtId="167" fontId="11" fillId="0" borderId="49" xfId="3" applyNumberFormat="1" applyFont="1" applyBorder="1" applyAlignment="1">
      <alignment horizontal="center" vertical="center"/>
    </xf>
    <xf numFmtId="1" fontId="11" fillId="0" borderId="34" xfId="3" applyNumberFormat="1" applyFont="1" applyBorder="1" applyAlignment="1">
      <alignment horizontal="center" vertical="center"/>
    </xf>
    <xf numFmtId="167" fontId="11" fillId="0" borderId="33" xfId="3" applyNumberFormat="1" applyFont="1" applyBorder="1" applyAlignment="1">
      <alignment horizontal="center" vertical="center"/>
    </xf>
    <xf numFmtId="167" fontId="11" fillId="0" borderId="0" xfId="3" applyNumberFormat="1" applyFont="1" applyAlignment="1">
      <alignment horizontal="center" vertical="center"/>
    </xf>
    <xf numFmtId="49" fontId="11" fillId="0" borderId="63" xfId="0" applyNumberFormat="1" applyFont="1" applyBorder="1" applyAlignment="1">
      <alignment horizontal="center" vertical="center"/>
    </xf>
    <xf numFmtId="171" fontId="7" fillId="0" borderId="22" xfId="0" applyNumberFormat="1" applyFont="1" applyBorder="1" applyAlignment="1">
      <alignment horizontal="center" vertical="center"/>
    </xf>
    <xf numFmtId="171" fontId="7" fillId="0" borderId="23" xfId="0" applyNumberFormat="1" applyFont="1" applyBorder="1" applyAlignment="1">
      <alignment horizontal="center" vertical="center"/>
    </xf>
    <xf numFmtId="171" fontId="7" fillId="0" borderId="60" xfId="0" applyNumberFormat="1" applyFont="1" applyBorder="1" applyAlignment="1">
      <alignment horizontal="center" vertical="center"/>
    </xf>
    <xf numFmtId="167" fontId="11" fillId="0" borderId="73" xfId="0" applyNumberFormat="1" applyFont="1" applyBorder="1" applyAlignment="1">
      <alignment horizontal="center" vertical="center"/>
    </xf>
    <xf numFmtId="171" fontId="11" fillId="0" borderId="73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left" vertical="top" wrapText="1"/>
    </xf>
    <xf numFmtId="0" fontId="11" fillId="0" borderId="60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left" vertical="top" wrapText="1"/>
    </xf>
    <xf numFmtId="167" fontId="11" fillId="0" borderId="86" xfId="0" applyNumberFormat="1" applyFont="1" applyBorder="1" applyAlignment="1">
      <alignment horizontal="center" vertical="center"/>
    </xf>
    <xf numFmtId="1" fontId="11" fillId="0" borderId="86" xfId="0" applyNumberFormat="1" applyFont="1" applyBorder="1" applyAlignment="1">
      <alignment horizontal="center" vertical="center"/>
    </xf>
    <xf numFmtId="1" fontId="11" fillId="0" borderId="69" xfId="0" applyNumberFormat="1" applyFont="1" applyBorder="1" applyAlignment="1">
      <alignment horizontal="center" vertical="center"/>
    </xf>
    <xf numFmtId="1" fontId="11" fillId="0" borderId="69" xfId="3" applyNumberFormat="1" applyFont="1" applyBorder="1" applyAlignment="1">
      <alignment horizontal="center" vertical="center" wrapText="1"/>
    </xf>
    <xf numFmtId="170" fontId="7" fillId="0" borderId="0" xfId="3" applyNumberFormat="1" applyFont="1" applyAlignment="1">
      <alignment horizontal="right" vertical="center"/>
    </xf>
    <xf numFmtId="167" fontId="7" fillId="0" borderId="0" xfId="3" applyNumberFormat="1" applyFont="1" applyAlignment="1">
      <alignment horizontal="center" vertical="center"/>
    </xf>
    <xf numFmtId="172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center" wrapText="1"/>
    </xf>
    <xf numFmtId="170" fontId="11" fillId="0" borderId="0" xfId="3" applyNumberFormat="1" applyFont="1" applyAlignment="1">
      <alignment horizontal="left" vertical="center"/>
    </xf>
    <xf numFmtId="0" fontId="27" fillId="0" borderId="0" xfId="3" applyFont="1" applyAlignment="1">
      <alignment horizontal="center" vertical="center"/>
    </xf>
    <xf numFmtId="170" fontId="29" fillId="0" borderId="0" xfId="3" applyNumberFormat="1" applyFont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49" fontId="27" fillId="0" borderId="0" xfId="3" applyNumberFormat="1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62" xfId="3" applyFont="1" applyBorder="1" applyAlignment="1">
      <alignment horizontal="center" vertical="center" wrapText="1"/>
    </xf>
    <xf numFmtId="1" fontId="11" fillId="0" borderId="31" xfId="3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11" fillId="0" borderId="60" xfId="3" applyFont="1" applyBorder="1" applyAlignment="1">
      <alignment horizontal="center" vertical="center" wrapText="1"/>
    </xf>
    <xf numFmtId="1" fontId="11" fillId="0" borderId="61" xfId="3" applyNumberFormat="1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 wrapText="1"/>
    </xf>
    <xf numFmtId="0" fontId="11" fillId="0" borderId="63" xfId="3" applyFont="1" applyBorder="1" applyAlignment="1">
      <alignment horizontal="center" vertical="center" wrapText="1"/>
    </xf>
    <xf numFmtId="1" fontId="11" fillId="0" borderId="31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3" xfId="3" applyNumberFormat="1" applyFont="1" applyBorder="1" applyAlignment="1">
      <alignment horizontal="center" vertical="center" wrapText="1"/>
    </xf>
    <xf numFmtId="1" fontId="11" fillId="0" borderId="61" xfId="0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/>
    </xf>
    <xf numFmtId="1" fontId="11" fillId="0" borderId="48" xfId="3" applyNumberFormat="1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 wrapText="1"/>
    </xf>
    <xf numFmtId="171" fontId="11" fillId="0" borderId="63" xfId="3" applyNumberFormat="1" applyFont="1" applyBorder="1" applyAlignment="1">
      <alignment horizontal="center" vertical="center" wrapText="1"/>
    </xf>
    <xf numFmtId="1" fontId="11" fillId="0" borderId="62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4" fillId="0" borderId="0" xfId="0" applyFont="1"/>
    <xf numFmtId="0" fontId="46" fillId="0" borderId="1" xfId="0" applyFont="1" applyBorder="1" applyAlignment="1">
      <alignment horizontal="left" wrapText="1"/>
    </xf>
    <xf numFmtId="0" fontId="45" fillId="0" borderId="0" xfId="0" applyFont="1"/>
    <xf numFmtId="0" fontId="11" fillId="0" borderId="44" xfId="3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wrapText="1"/>
    </xf>
    <xf numFmtId="0" fontId="4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1" fillId="0" borderId="2" xfId="3" applyFont="1" applyBorder="1" applyAlignment="1">
      <alignment horizontal="center" vertical="center" wrapText="1"/>
    </xf>
    <xf numFmtId="171" fontId="11" fillId="0" borderId="80" xfId="0" applyNumberFormat="1" applyFont="1" applyBorder="1" applyAlignment="1">
      <alignment horizontal="left" vertical="top" wrapText="1"/>
    </xf>
    <xf numFmtId="170" fontId="11" fillId="0" borderId="0" xfId="3" applyNumberFormat="1" applyFont="1" applyAlignment="1">
      <alignment horizontal="right" vertical="center"/>
    </xf>
    <xf numFmtId="167" fontId="28" fillId="0" borderId="0" xfId="3" applyNumberFormat="1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170" fontId="39" fillId="0" borderId="0" xfId="3" applyNumberFormat="1" applyFont="1" applyAlignment="1">
      <alignment vertical="center"/>
    </xf>
    <xf numFmtId="171" fontId="11" fillId="0" borderId="74" xfId="3" applyNumberFormat="1" applyFont="1" applyBorder="1" applyAlignment="1">
      <alignment horizontal="center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14" xfId="3" applyNumberFormat="1" applyFont="1" applyBorder="1" applyAlignment="1">
      <alignment horizontal="center" vertical="center"/>
    </xf>
    <xf numFmtId="171" fontId="11" fillId="0" borderId="13" xfId="3" applyNumberFormat="1" applyFont="1" applyBorder="1" applyAlignment="1">
      <alignment horizontal="center" vertical="center"/>
    </xf>
    <xf numFmtId="171" fontId="11" fillId="0" borderId="12" xfId="3" applyNumberFormat="1" applyFont="1" applyBorder="1" applyAlignment="1">
      <alignment horizontal="center" vertical="center"/>
    </xf>
    <xf numFmtId="171" fontId="11" fillId="0" borderId="64" xfId="3" applyNumberFormat="1" applyFont="1" applyBorder="1" applyAlignment="1">
      <alignment horizontal="center" vertical="center"/>
    </xf>
    <xf numFmtId="171" fontId="11" fillId="0" borderId="59" xfId="3" applyNumberFormat="1" applyFont="1" applyBorder="1" applyAlignment="1">
      <alignment horizontal="center" vertical="center"/>
    </xf>
    <xf numFmtId="166" fontId="11" fillId="0" borderId="64" xfId="3" applyNumberFormat="1" applyFont="1" applyBorder="1" applyAlignment="1">
      <alignment horizontal="center" vertical="center"/>
    </xf>
    <xf numFmtId="166" fontId="11" fillId="0" borderId="59" xfId="3" applyNumberFormat="1" applyFont="1" applyBorder="1" applyAlignment="1">
      <alignment horizontal="center" vertical="center"/>
    </xf>
    <xf numFmtId="0" fontId="11" fillId="0" borderId="78" xfId="0" applyFont="1" applyBorder="1" applyAlignment="1">
      <alignment horizontal="left" vertical="center" wrapText="1"/>
    </xf>
    <xf numFmtId="49" fontId="7" fillId="0" borderId="49" xfId="0" applyNumberFormat="1" applyFont="1" applyBorder="1" applyAlignment="1">
      <alignment horizontal="left" vertical="center" wrapText="1"/>
    </xf>
    <xf numFmtId="49" fontId="7" fillId="0" borderId="37" xfId="3" applyNumberFormat="1" applyFont="1" applyBorder="1" applyAlignment="1">
      <alignment vertical="center" wrapText="1"/>
    </xf>
    <xf numFmtId="49" fontId="7" fillId="0" borderId="38" xfId="3" applyNumberFormat="1" applyFont="1" applyBorder="1" applyAlignment="1">
      <alignment vertical="center" wrapText="1"/>
    </xf>
    <xf numFmtId="49" fontId="11" fillId="0" borderId="62" xfId="3" applyNumberFormat="1" applyFont="1" applyBorder="1" applyAlignment="1">
      <alignment horizontal="left" vertical="center" wrapText="1"/>
    </xf>
    <xf numFmtId="49" fontId="11" fillId="0" borderId="76" xfId="3" applyNumberFormat="1" applyFont="1" applyBorder="1" applyAlignment="1">
      <alignment vertical="center" wrapText="1"/>
    </xf>
    <xf numFmtId="49" fontId="11" fillId="0" borderId="63" xfId="3" applyNumberFormat="1" applyFont="1" applyBorder="1" applyAlignment="1">
      <alignment vertical="center" wrapText="1"/>
    </xf>
    <xf numFmtId="49" fontId="11" fillId="0" borderId="33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left" wrapText="1"/>
    </xf>
    <xf numFmtId="1" fontId="7" fillId="0" borderId="48" xfId="3" applyNumberFormat="1" applyFont="1" applyBorder="1" applyAlignment="1">
      <alignment horizontal="center" vertical="center" wrapText="1"/>
    </xf>
    <xf numFmtId="1" fontId="7" fillId="0" borderId="62" xfId="3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166" fontId="11" fillId="0" borderId="71" xfId="0" applyNumberFormat="1" applyFont="1" applyBorder="1" applyAlignment="1">
      <alignment horizontal="center" vertical="center"/>
    </xf>
    <xf numFmtId="1" fontId="11" fillId="0" borderId="48" xfId="3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72" fontId="7" fillId="0" borderId="38" xfId="3" applyNumberFormat="1" applyFont="1" applyBorder="1" applyAlignment="1">
      <alignment horizontal="center" vertical="center"/>
    </xf>
    <xf numFmtId="49" fontId="11" fillId="0" borderId="37" xfId="3" applyNumberFormat="1" applyFont="1" applyBorder="1" applyAlignment="1">
      <alignment vertical="center" wrapText="1"/>
    </xf>
    <xf numFmtId="49" fontId="11" fillId="0" borderId="27" xfId="3" applyNumberFormat="1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 vertical="center" wrapText="1"/>
    </xf>
    <xf numFmtId="1" fontId="11" fillId="0" borderId="3" xfId="3" applyNumberFormat="1" applyFont="1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/>
    </xf>
    <xf numFmtId="174" fontId="27" fillId="7" borderId="0" xfId="3" applyNumberFormat="1" applyFont="1" applyFill="1" applyAlignment="1">
      <alignment vertical="center"/>
    </xf>
    <xf numFmtId="0" fontId="11" fillId="0" borderId="11" xfId="3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167" fontId="11" fillId="0" borderId="38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wrapText="1"/>
    </xf>
    <xf numFmtId="49" fontId="11" fillId="0" borderId="4" xfId="3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wrapText="1"/>
    </xf>
    <xf numFmtId="1" fontId="11" fillId="0" borderId="35" xfId="3" applyNumberFormat="1" applyFont="1" applyBorder="1" applyAlignment="1">
      <alignment horizontal="center" vertical="center" wrapText="1"/>
    </xf>
    <xf numFmtId="1" fontId="11" fillId="0" borderId="33" xfId="3" applyNumberFormat="1" applyFont="1" applyBorder="1" applyAlignment="1">
      <alignment horizontal="center" vertical="center" wrapText="1"/>
    </xf>
    <xf numFmtId="0" fontId="11" fillId="0" borderId="46" xfId="0" applyFont="1" applyBorder="1" applyAlignment="1">
      <alignment horizontal="left" vertical="top" wrapText="1"/>
    </xf>
    <xf numFmtId="0" fontId="11" fillId="0" borderId="4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1" fontId="11" fillId="0" borderId="28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78" xfId="0" applyNumberFormat="1" applyFont="1" applyBorder="1" applyAlignment="1">
      <alignment horizontal="center" vertical="center"/>
    </xf>
    <xf numFmtId="49" fontId="11" fillId="0" borderId="78" xfId="0" applyNumberFormat="1" applyFont="1" applyBorder="1" applyAlignment="1">
      <alignment horizontal="center" vertical="center"/>
    </xf>
    <xf numFmtId="49" fontId="11" fillId="0" borderId="62" xfId="0" applyNumberFormat="1" applyFont="1" applyBorder="1" applyAlignment="1">
      <alignment horizontal="center" vertical="center"/>
    </xf>
    <xf numFmtId="49" fontId="11" fillId="0" borderId="76" xfId="0" applyNumberFormat="1" applyFont="1" applyBorder="1" applyAlignment="1">
      <alignment horizontal="center" vertical="center"/>
    </xf>
    <xf numFmtId="49" fontId="7" fillId="0" borderId="62" xfId="0" applyNumberFormat="1" applyFont="1" applyBorder="1" applyAlignment="1">
      <alignment horizontal="center" vertical="center"/>
    </xf>
    <xf numFmtId="49" fontId="11" fillId="0" borderId="12" xfId="3" applyNumberFormat="1" applyFont="1" applyBorder="1" applyAlignment="1">
      <alignment horizontal="center" vertical="center"/>
    </xf>
    <xf numFmtId="171" fontId="11" fillId="0" borderId="13" xfId="3" applyNumberFormat="1" applyFont="1" applyBorder="1" applyAlignment="1">
      <alignment horizontal="left" vertical="center"/>
    </xf>
    <xf numFmtId="49" fontId="11" fillId="0" borderId="74" xfId="3" applyNumberFormat="1" applyFont="1" applyBorder="1" applyAlignment="1">
      <alignment horizontal="center" vertical="center"/>
    </xf>
    <xf numFmtId="171" fontId="11" fillId="0" borderId="75" xfId="3" applyNumberFormat="1" applyFont="1" applyBorder="1" applyAlignment="1">
      <alignment horizontal="left" vertical="center"/>
    </xf>
    <xf numFmtId="167" fontId="11" fillId="0" borderId="59" xfId="3" applyNumberFormat="1" applyFont="1" applyBorder="1" applyAlignment="1">
      <alignment horizontal="center" vertical="center"/>
    </xf>
    <xf numFmtId="1" fontId="11" fillId="0" borderId="59" xfId="3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1" fontId="11" fillId="0" borderId="64" xfId="3" applyNumberFormat="1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62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1" fontId="31" fillId="0" borderId="27" xfId="0" applyNumberFormat="1" applyFont="1" applyBorder="1" applyAlignment="1">
      <alignment horizontal="center" vertical="center"/>
    </xf>
    <xf numFmtId="167" fontId="11" fillId="0" borderId="62" xfId="0" applyNumberFormat="1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0" fontId="11" fillId="0" borderId="76" xfId="0" applyFont="1" applyBorder="1" applyAlignment="1">
      <alignment horizontal="left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1" fontId="31" fillId="0" borderId="42" xfId="0" applyNumberFormat="1" applyFont="1" applyBorder="1" applyAlignment="1">
      <alignment horizontal="center" vertical="center"/>
    </xf>
    <xf numFmtId="167" fontId="11" fillId="0" borderId="63" xfId="0" applyNumberFormat="1" applyFont="1" applyBorder="1" applyAlignment="1">
      <alignment horizontal="center" vertical="center"/>
    </xf>
    <xf numFmtId="1" fontId="11" fillId="0" borderId="73" xfId="0" applyNumberFormat="1" applyFont="1" applyBorder="1" applyAlignment="1">
      <alignment horizontal="center" vertical="center"/>
    </xf>
    <xf numFmtId="167" fontId="11" fillId="0" borderId="26" xfId="3" applyNumberFormat="1" applyFont="1" applyBorder="1" applyAlignment="1">
      <alignment horizontal="center" vertical="center"/>
    </xf>
    <xf numFmtId="167" fontId="11" fillId="0" borderId="48" xfId="3" applyNumberFormat="1" applyFont="1" applyBorder="1" applyAlignment="1">
      <alignment horizontal="center" vertical="center"/>
    </xf>
    <xf numFmtId="1" fontId="11" fillId="0" borderId="27" xfId="3" applyNumberFormat="1" applyFont="1" applyBorder="1" applyAlignment="1">
      <alignment horizontal="center" vertical="center"/>
    </xf>
    <xf numFmtId="1" fontId="11" fillId="0" borderId="64" xfId="0" applyNumberFormat="1" applyFont="1" applyBorder="1" applyAlignment="1">
      <alignment horizontal="center" vertical="center"/>
    </xf>
    <xf numFmtId="1" fontId="11" fillId="0" borderId="67" xfId="0" applyNumberFormat="1" applyFont="1" applyBorder="1" applyAlignment="1">
      <alignment horizontal="center" vertical="center"/>
    </xf>
    <xf numFmtId="171" fontId="11" fillId="0" borderId="30" xfId="0" applyNumberFormat="1" applyFont="1" applyBorder="1" applyAlignment="1">
      <alignment horizontal="left" vertical="center" wrapText="1"/>
    </xf>
    <xf numFmtId="171" fontId="7" fillId="0" borderId="15" xfId="0" applyNumberFormat="1" applyFont="1" applyBorder="1" applyAlignment="1">
      <alignment horizontal="center" vertical="center"/>
    </xf>
    <xf numFmtId="171" fontId="7" fillId="0" borderId="16" xfId="0" applyNumberFormat="1" applyFont="1" applyBorder="1" applyAlignment="1">
      <alignment horizontal="center" vertical="center"/>
    </xf>
    <xf numFmtId="171" fontId="7" fillId="0" borderId="31" xfId="0" applyNumberFormat="1" applyFont="1" applyBorder="1" applyAlignment="1">
      <alignment horizontal="center" vertical="center"/>
    </xf>
    <xf numFmtId="167" fontId="11" fillId="0" borderId="29" xfId="0" applyNumberFormat="1" applyFont="1" applyBorder="1" applyAlignment="1">
      <alignment horizontal="center" vertical="center"/>
    </xf>
    <xf numFmtId="171" fontId="11" fillId="0" borderId="29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61" xfId="3" applyFont="1" applyBorder="1" applyAlignment="1">
      <alignment horizontal="center" vertical="center" wrapText="1"/>
    </xf>
    <xf numFmtId="0" fontId="11" fillId="0" borderId="61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49" fontId="7" fillId="0" borderId="76" xfId="0" applyNumberFormat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4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7" fillId="0" borderId="40" xfId="2" applyFont="1" applyBorder="1" applyAlignment="1">
      <alignment horizontal="center" vertical="center" wrapText="1"/>
    </xf>
    <xf numFmtId="0" fontId="7" fillId="0" borderId="60" xfId="2" applyFont="1" applyBorder="1" applyAlignment="1">
      <alignment horizontal="center" vertical="center" wrapText="1"/>
    </xf>
    <xf numFmtId="0" fontId="13" fillId="0" borderId="23" xfId="2" applyBorder="1" applyAlignment="1">
      <alignment horizontal="center" vertical="center"/>
    </xf>
    <xf numFmtId="0" fontId="13" fillId="0" borderId="40" xfId="2" applyBorder="1" applyAlignment="1">
      <alignment horizontal="center" vertical="center"/>
    </xf>
    <xf numFmtId="0" fontId="13" fillId="0" borderId="39" xfId="2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94" xfId="2" applyFont="1" applyBorder="1" applyAlignment="1">
      <alignment horizontal="center" vertical="center" wrapText="1"/>
    </xf>
    <xf numFmtId="0" fontId="7" fillId="0" borderId="84" xfId="2" applyFont="1" applyBorder="1" applyAlignment="1">
      <alignment horizontal="center" vertical="center" wrapText="1"/>
    </xf>
    <xf numFmtId="0" fontId="7" fillId="0" borderId="88" xfId="2" applyFont="1" applyBorder="1" applyAlignment="1">
      <alignment horizontal="center" vertical="center" wrapText="1"/>
    </xf>
    <xf numFmtId="0" fontId="7" fillId="0" borderId="95" xfId="2" applyFont="1" applyBorder="1" applyAlignment="1">
      <alignment horizontal="center" vertical="center" wrapText="1"/>
    </xf>
    <xf numFmtId="0" fontId="7" fillId="0" borderId="82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71" xfId="2" applyFont="1" applyBorder="1" applyAlignment="1">
      <alignment horizontal="center" vertical="center" wrapText="1"/>
    </xf>
    <xf numFmtId="0" fontId="7" fillId="0" borderId="72" xfId="2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 wrapText="1"/>
    </xf>
    <xf numFmtId="0" fontId="7" fillId="0" borderId="39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167" fontId="11" fillId="0" borderId="64" xfId="3" applyNumberFormat="1" applyFont="1" applyBorder="1" applyAlignment="1">
      <alignment horizontal="center" vertical="center" wrapText="1"/>
    </xf>
    <xf numFmtId="1" fontId="28" fillId="0" borderId="0" xfId="3" applyNumberFormat="1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9" fillId="0" borderId="44" xfId="2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55" xfId="0" applyFont="1" applyBorder="1" applyAlignment="1">
      <alignment horizontal="center" wrapText="1"/>
    </xf>
    <xf numFmtId="0" fontId="16" fillId="0" borderId="56" xfId="0" applyFont="1" applyBorder="1" applyAlignment="1">
      <alignment horizontal="center" wrapText="1"/>
    </xf>
    <xf numFmtId="0" fontId="8" fillId="0" borderId="52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1" fontId="8" fillId="0" borderId="57" xfId="0" applyNumberFormat="1" applyFont="1" applyBorder="1" applyAlignment="1">
      <alignment horizontal="center" vertical="center" wrapText="1"/>
    </xf>
    <xf numFmtId="1" fontId="16" fillId="0" borderId="58" xfId="0" applyNumberFormat="1" applyFont="1" applyBorder="1" applyAlignment="1">
      <alignment horizontal="center" vertical="center" wrapText="1"/>
    </xf>
    <xf numFmtId="1" fontId="16" fillId="0" borderId="56" xfId="0" applyNumberFormat="1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49" fontId="8" fillId="0" borderId="44" xfId="2" applyNumberFormat="1" applyFont="1" applyBorder="1" applyAlignment="1">
      <alignment horizontal="left"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44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49" fontId="8" fillId="0" borderId="37" xfId="2" applyNumberFormat="1" applyFont="1" applyBorder="1" applyAlignment="1" applyProtection="1">
      <alignment horizontal="left" vertical="center" wrapText="1"/>
      <protection locked="0"/>
    </xf>
    <xf numFmtId="49" fontId="8" fillId="0" borderId="26" xfId="2" applyNumberFormat="1" applyFont="1" applyBorder="1" applyAlignment="1" applyProtection="1">
      <alignment horizontal="left" vertical="center" wrapText="1"/>
      <protection locked="0"/>
    </xf>
    <xf numFmtId="49" fontId="9" fillId="0" borderId="44" xfId="2" applyNumberFormat="1" applyFont="1" applyBorder="1" applyAlignment="1">
      <alignment horizontal="center" vertical="center" wrapText="1"/>
    </xf>
    <xf numFmtId="0" fontId="16" fillId="0" borderId="46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49" fontId="8" fillId="0" borderId="3" xfId="2" applyNumberFormat="1" applyFont="1" applyBorder="1" applyAlignment="1">
      <alignment horizontal="left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/>
    </xf>
    <xf numFmtId="0" fontId="13" fillId="0" borderId="23" xfId="2" applyBorder="1" applyAlignment="1">
      <alignment horizontal="center" vertical="center"/>
    </xf>
    <xf numFmtId="0" fontId="13" fillId="0" borderId="40" xfId="2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4" xfId="2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46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0" fontId="11" fillId="0" borderId="4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8" fillId="0" borderId="50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vertical="top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" fontId="11" fillId="0" borderId="74" xfId="3" applyNumberFormat="1" applyFont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171" fontId="11" fillId="0" borderId="74" xfId="3" applyNumberFormat="1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" fontId="11" fillId="0" borderId="74" xfId="3" applyNumberFormat="1" applyFont="1" applyBorder="1" applyAlignment="1">
      <alignment horizontal="center" vertical="center"/>
    </xf>
    <xf numFmtId="1" fontId="11" fillId="0" borderId="74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1" fontId="11" fillId="0" borderId="93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1" fontId="11" fillId="0" borderId="41" xfId="3" applyNumberFormat="1" applyFont="1" applyBorder="1" applyAlignment="1">
      <alignment horizontal="center" vertical="center"/>
    </xf>
    <xf numFmtId="171" fontId="11" fillId="0" borderId="2" xfId="3" applyNumberFormat="1" applyFont="1" applyBorder="1" applyAlignment="1">
      <alignment horizontal="center" vertical="center"/>
    </xf>
    <xf numFmtId="171" fontId="11" fillId="0" borderId="42" xfId="3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7" fillId="0" borderId="60" xfId="3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167" fontId="11" fillId="0" borderId="3" xfId="3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67" fontId="11" fillId="0" borderId="60" xfId="3" applyNumberFormat="1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1" fillId="0" borderId="3" xfId="3" applyFont="1" applyBorder="1" applyAlignment="1">
      <alignment horizontal="center" vertical="center" wrapText="1"/>
    </xf>
    <xf numFmtId="0" fontId="27" fillId="0" borderId="3" xfId="3" applyFont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11" fillId="0" borderId="12" xfId="3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" fontId="27" fillId="0" borderId="3" xfId="3" applyNumberFormat="1" applyFont="1" applyBorder="1" applyAlignment="1">
      <alignment horizontal="center" vertical="center" wrapText="1"/>
    </xf>
    <xf numFmtId="0" fontId="11" fillId="0" borderId="74" xfId="3" applyFont="1" applyBorder="1" applyAlignment="1">
      <alignment horizontal="center" vertical="center" wrapText="1"/>
    </xf>
    <xf numFmtId="0" fontId="11" fillId="0" borderId="77" xfId="3" applyFont="1" applyBorder="1" applyAlignment="1">
      <alignment horizontal="center" vertical="center" wrapText="1"/>
    </xf>
    <xf numFmtId="0" fontId="11" fillId="0" borderId="75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/>
    </xf>
    <xf numFmtId="0" fontId="7" fillId="0" borderId="74" xfId="3" applyFont="1" applyBorder="1" applyAlignment="1">
      <alignment horizontal="center" vertical="center"/>
    </xf>
    <xf numFmtId="0" fontId="27" fillId="0" borderId="31" xfId="3" applyFont="1" applyBorder="1" applyAlignment="1">
      <alignment horizontal="center" vertical="center" wrapText="1"/>
    </xf>
    <xf numFmtId="0" fontId="27" fillId="0" borderId="35" xfId="3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/>
    </xf>
    <xf numFmtId="0" fontId="0" fillId="0" borderId="72" xfId="0" applyBorder="1" applyAlignment="1">
      <alignment vertical="center" wrapText="1"/>
    </xf>
    <xf numFmtId="0" fontId="7" fillId="0" borderId="31" xfId="3" applyFont="1" applyBorder="1" applyAlignment="1">
      <alignment horizontal="center" vertical="center" wrapText="1"/>
    </xf>
    <xf numFmtId="171" fontId="11" fillId="0" borderId="48" xfId="3" applyNumberFormat="1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165" fontId="11" fillId="0" borderId="90" xfId="0" applyNumberFormat="1" applyFont="1" applyBorder="1" applyAlignment="1">
      <alignment horizontal="center" vertical="center"/>
    </xf>
    <xf numFmtId="165" fontId="11" fillId="0" borderId="81" xfId="0" applyNumberFormat="1" applyFont="1" applyBorder="1" applyAlignment="1">
      <alignment horizontal="center" vertical="center"/>
    </xf>
    <xf numFmtId="165" fontId="11" fillId="0" borderId="70" xfId="0" applyNumberFormat="1" applyFont="1" applyBorder="1" applyAlignment="1">
      <alignment horizontal="center" vertical="center"/>
    </xf>
    <xf numFmtId="165" fontId="11" fillId="0" borderId="91" xfId="0" applyNumberFormat="1" applyFont="1" applyBorder="1" applyAlignment="1">
      <alignment horizontal="center" vertical="center"/>
    </xf>
    <xf numFmtId="0" fontId="11" fillId="0" borderId="59" xfId="3" applyFont="1" applyBorder="1" applyAlignment="1">
      <alignment horizontal="right" vertical="center"/>
    </xf>
    <xf numFmtId="171" fontId="11" fillId="0" borderId="77" xfId="3" applyNumberFormat="1" applyFont="1" applyBorder="1" applyAlignment="1">
      <alignment horizontal="center" vertical="center"/>
    </xf>
    <xf numFmtId="171" fontId="11" fillId="0" borderId="75" xfId="3" applyNumberFormat="1" applyFont="1" applyBorder="1" applyAlignment="1">
      <alignment horizontal="center" vertical="center"/>
    </xf>
    <xf numFmtId="171" fontId="11" fillId="0" borderId="69" xfId="3" applyNumberFormat="1" applyFont="1" applyBorder="1" applyAlignment="1">
      <alignment horizontal="center" vertical="center"/>
    </xf>
    <xf numFmtId="165" fontId="11" fillId="0" borderId="28" xfId="0" applyNumberFormat="1" applyFont="1" applyBorder="1" applyAlignment="1">
      <alignment horizontal="center" vertical="center" wrapText="1"/>
    </xf>
    <xf numFmtId="165" fontId="11" fillId="0" borderId="24" xfId="0" applyNumberFormat="1" applyFont="1" applyBorder="1" applyAlignment="1">
      <alignment horizontal="center" vertical="center" wrapText="1"/>
    </xf>
    <xf numFmtId="165" fontId="11" fillId="0" borderId="25" xfId="0" applyNumberFormat="1" applyFont="1" applyBorder="1" applyAlignment="1">
      <alignment horizontal="center" vertical="center" wrapText="1"/>
    </xf>
    <xf numFmtId="0" fontId="11" fillId="0" borderId="92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0" fontId="11" fillId="0" borderId="25" xfId="3" applyFont="1" applyBorder="1" applyAlignment="1">
      <alignment horizontal="center" vertical="center" wrapText="1"/>
    </xf>
    <xf numFmtId="171" fontId="11" fillId="0" borderId="22" xfId="3" applyNumberFormat="1" applyFont="1" applyBorder="1" applyAlignment="1">
      <alignment horizontal="center" vertical="center"/>
    </xf>
    <xf numFmtId="171" fontId="11" fillId="0" borderId="23" xfId="3" applyNumberFormat="1" applyFont="1" applyBorder="1" applyAlignment="1">
      <alignment horizontal="center" vertical="center"/>
    </xf>
    <xf numFmtId="171" fontId="11" fillId="0" borderId="40" xfId="3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right" vertical="center"/>
    </xf>
    <xf numFmtId="0" fontId="33" fillId="0" borderId="49" xfId="0" applyFont="1" applyBorder="1" applyAlignment="1">
      <alignment horizontal="right" vertical="center"/>
    </xf>
    <xf numFmtId="167" fontId="11" fillId="0" borderId="83" xfId="3" applyNumberFormat="1" applyFont="1" applyBorder="1" applyAlignment="1">
      <alignment horizontal="center" vertical="center"/>
    </xf>
    <xf numFmtId="0" fontId="11" fillId="0" borderId="25" xfId="3" applyFont="1" applyBorder="1" applyAlignment="1">
      <alignment horizontal="center" vertical="center"/>
    </xf>
    <xf numFmtId="170" fontId="34" fillId="0" borderId="0" xfId="3" applyNumberFormat="1" applyFont="1" applyAlignment="1">
      <alignment horizontal="left"/>
    </xf>
    <xf numFmtId="0" fontId="11" fillId="0" borderId="64" xfId="3" applyFont="1" applyBorder="1" applyAlignment="1">
      <alignment horizontal="right" vertical="center"/>
    </xf>
    <xf numFmtId="170" fontId="11" fillId="0" borderId="4" xfId="3" applyNumberFormat="1" applyFont="1" applyBorder="1" applyAlignment="1">
      <alignment horizontal="right" vertical="center"/>
    </xf>
    <xf numFmtId="170" fontId="11" fillId="0" borderId="5" xfId="3" applyNumberFormat="1" applyFont="1" applyBorder="1" applyAlignment="1">
      <alignment horizontal="right" vertical="center"/>
    </xf>
    <xf numFmtId="170" fontId="11" fillId="0" borderId="6" xfId="3" applyNumberFormat="1" applyFont="1" applyBorder="1" applyAlignment="1">
      <alignment horizontal="right" vertical="center"/>
    </xf>
    <xf numFmtId="167" fontId="28" fillId="0" borderId="28" xfId="3" applyNumberFormat="1" applyFont="1" applyBorder="1" applyAlignment="1">
      <alignment horizontal="center" vertical="center"/>
    </xf>
    <xf numFmtId="167" fontId="28" fillId="0" borderId="24" xfId="3" applyNumberFormat="1" applyFont="1" applyBorder="1" applyAlignment="1">
      <alignment horizontal="center" vertical="center"/>
    </xf>
    <xf numFmtId="0" fontId="28" fillId="0" borderId="25" xfId="3" applyFont="1" applyBorder="1" applyAlignment="1">
      <alignment horizontal="center" vertical="center"/>
    </xf>
    <xf numFmtId="167" fontId="11" fillId="0" borderId="24" xfId="3" applyNumberFormat="1" applyFont="1" applyBorder="1" applyAlignment="1">
      <alignment horizontal="center" vertical="center"/>
    </xf>
    <xf numFmtId="1" fontId="28" fillId="0" borderId="74" xfId="3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170" fontId="10" fillId="0" borderId="12" xfId="3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28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64" xfId="3" applyFont="1" applyBorder="1" applyAlignment="1">
      <alignment horizontal="center" vertical="center" textRotation="90"/>
    </xf>
    <xf numFmtId="0" fontId="7" fillId="0" borderId="67" xfId="3" applyFont="1" applyBorder="1" applyAlignment="1">
      <alignment horizontal="center" vertical="center" textRotation="90"/>
    </xf>
    <xf numFmtId="0" fontId="7" fillId="0" borderId="69" xfId="3" applyFont="1" applyBorder="1" applyAlignment="1">
      <alignment horizontal="center" vertical="center" textRotation="90"/>
    </xf>
    <xf numFmtId="170" fontId="7" fillId="0" borderId="64" xfId="3" applyNumberFormat="1" applyFont="1" applyBorder="1" applyAlignment="1">
      <alignment horizontal="center" vertical="center"/>
    </xf>
    <xf numFmtId="170" fontId="7" fillId="0" borderId="67" xfId="3" applyNumberFormat="1" applyFont="1" applyBorder="1" applyAlignment="1">
      <alignment horizontal="center" vertical="center"/>
    </xf>
    <xf numFmtId="170" fontId="7" fillId="0" borderId="69" xfId="3" applyNumberFormat="1" applyFont="1" applyBorder="1" applyAlignment="1">
      <alignment horizontal="center" vertical="center"/>
    </xf>
    <xf numFmtId="170" fontId="7" fillId="0" borderId="15" xfId="3" applyNumberFormat="1" applyFont="1" applyBorder="1" applyAlignment="1">
      <alignment horizontal="center" vertical="center" wrapText="1"/>
    </xf>
    <xf numFmtId="170" fontId="7" fillId="0" borderId="16" xfId="3" applyNumberFormat="1" applyFont="1" applyBorder="1" applyAlignment="1">
      <alignment horizontal="center" vertical="center" wrapText="1"/>
    </xf>
    <xf numFmtId="170" fontId="7" fillId="0" borderId="18" xfId="3" applyNumberFormat="1" applyFont="1" applyBorder="1" applyAlignment="1">
      <alignment horizontal="center" vertical="center" wrapText="1"/>
    </xf>
    <xf numFmtId="170" fontId="7" fillId="0" borderId="64" xfId="3" applyNumberFormat="1" applyFont="1" applyBorder="1" applyAlignment="1">
      <alignment horizontal="center" vertical="center" textRotation="90" wrapText="1"/>
    </xf>
    <xf numFmtId="170" fontId="7" fillId="0" borderId="67" xfId="3" applyNumberFormat="1" applyFont="1" applyBorder="1" applyAlignment="1">
      <alignment horizontal="center" vertical="center" textRotation="90" wrapText="1"/>
    </xf>
    <xf numFmtId="170" fontId="7" fillId="0" borderId="69" xfId="3" applyNumberFormat="1" applyFont="1" applyBorder="1" applyAlignment="1">
      <alignment horizontal="center" vertical="center" textRotation="90" wrapText="1"/>
    </xf>
    <xf numFmtId="170" fontId="7" fillId="0" borderId="29" xfId="3" applyNumberFormat="1" applyFont="1" applyBorder="1" applyAlignment="1">
      <alignment horizontal="center" vertical="center" wrapText="1"/>
    </xf>
    <xf numFmtId="170" fontId="7" fillId="0" borderId="30" xfId="3" applyNumberFormat="1" applyFont="1" applyBorder="1" applyAlignment="1">
      <alignment horizontal="center" vertical="center" wrapText="1"/>
    </xf>
    <xf numFmtId="170" fontId="7" fillId="0" borderId="32" xfId="3" applyNumberFormat="1" applyFont="1" applyBorder="1" applyAlignment="1">
      <alignment horizontal="center" vertical="center" wrapText="1"/>
    </xf>
    <xf numFmtId="170" fontId="7" fillId="0" borderId="48" xfId="3" applyNumberFormat="1" applyFont="1" applyBorder="1" applyAlignment="1">
      <alignment horizontal="center" vertical="center" textRotation="90" wrapText="1"/>
    </xf>
    <xf numFmtId="170" fontId="7" fillId="0" borderId="22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textRotation="90" wrapText="1"/>
    </xf>
    <xf numFmtId="170" fontId="7" fillId="0" borderId="23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wrapText="1"/>
    </xf>
    <xf numFmtId="170" fontId="7" fillId="0" borderId="27" xfId="3" applyNumberFormat="1" applyFont="1" applyBorder="1" applyAlignment="1">
      <alignment horizontal="center" vertical="center" wrapText="1"/>
    </xf>
    <xf numFmtId="0" fontId="7" fillId="0" borderId="82" xfId="3" applyFont="1" applyBorder="1" applyAlignment="1">
      <alignment horizontal="center" vertical="center"/>
    </xf>
    <xf numFmtId="0" fontId="7" fillId="0" borderId="88" xfId="3" applyFont="1" applyBorder="1" applyAlignment="1">
      <alignment horizontal="center" vertical="center"/>
    </xf>
    <xf numFmtId="0" fontId="7" fillId="0" borderId="84" xfId="3" applyFont="1" applyBorder="1" applyAlignment="1">
      <alignment horizontal="center" vertical="center"/>
    </xf>
    <xf numFmtId="0" fontId="7" fillId="0" borderId="85" xfId="3" applyFont="1" applyBorder="1" applyAlignment="1">
      <alignment horizontal="center" vertical="center"/>
    </xf>
    <xf numFmtId="170" fontId="7" fillId="0" borderId="3" xfId="3" applyNumberFormat="1" applyFont="1" applyBorder="1" applyAlignment="1">
      <alignment horizontal="center" vertical="center"/>
    </xf>
    <xf numFmtId="170" fontId="7" fillId="0" borderId="37" xfId="3" applyNumberFormat="1" applyFont="1" applyBorder="1" applyAlignment="1">
      <alignment horizontal="center" vertical="center"/>
    </xf>
    <xf numFmtId="170" fontId="7" fillId="0" borderId="26" xfId="3" applyNumberFormat="1" applyFont="1" applyBorder="1" applyAlignment="1">
      <alignment horizontal="center" vertical="center"/>
    </xf>
    <xf numFmtId="170" fontId="7" fillId="0" borderId="42" xfId="3" applyNumberFormat="1" applyFont="1" applyBorder="1" applyAlignment="1">
      <alignment horizontal="center" vertical="center" textRotation="90" wrapText="1"/>
    </xf>
    <xf numFmtId="170" fontId="7" fillId="0" borderId="66" xfId="3" applyNumberFormat="1" applyFont="1" applyBorder="1" applyAlignment="1">
      <alignment horizontal="center" vertical="center" textRotation="90" wrapText="1"/>
    </xf>
    <xf numFmtId="170" fontId="7" fillId="0" borderId="21" xfId="3" applyNumberFormat="1" applyFont="1" applyBorder="1" applyAlignment="1">
      <alignment horizontal="center" vertical="center" textRotation="90" wrapText="1"/>
    </xf>
    <xf numFmtId="170" fontId="7" fillId="0" borderId="83" xfId="3" applyNumberFormat="1" applyFont="1" applyBorder="1" applyAlignment="1">
      <alignment horizontal="center" vertical="center" textRotation="90" wrapText="1"/>
    </xf>
    <xf numFmtId="170" fontId="7" fillId="0" borderId="27" xfId="3" applyNumberFormat="1" applyFont="1" applyBorder="1" applyAlignment="1">
      <alignment horizontal="center" vertical="center" textRotation="90" wrapText="1"/>
    </xf>
    <xf numFmtId="170" fontId="7" fillId="0" borderId="40" xfId="3" applyNumberFormat="1" applyFont="1" applyBorder="1" applyAlignment="1">
      <alignment horizontal="center" vertical="center" textRotation="90" wrapText="1"/>
    </xf>
    <xf numFmtId="170" fontId="7" fillId="0" borderId="2" xfId="3" applyNumberFormat="1" applyFont="1" applyBorder="1" applyAlignment="1">
      <alignment horizontal="center" vertical="center" textRotation="90" wrapText="1"/>
    </xf>
    <xf numFmtId="170" fontId="7" fillId="0" borderId="68" xfId="3" applyNumberFormat="1" applyFont="1" applyBorder="1" applyAlignment="1">
      <alignment horizontal="center" vertical="center" textRotation="90" wrapText="1"/>
    </xf>
    <xf numFmtId="170" fontId="7" fillId="0" borderId="9" xfId="3" applyNumberFormat="1" applyFont="1" applyBorder="1" applyAlignment="1">
      <alignment horizontal="center" vertical="center" textRotation="90" wrapText="1"/>
    </xf>
    <xf numFmtId="170" fontId="7" fillId="0" borderId="41" xfId="3" applyNumberFormat="1" applyFont="1" applyBorder="1" applyAlignment="1">
      <alignment horizontal="center" vertical="center" textRotation="90" wrapText="1"/>
    </xf>
    <xf numFmtId="170" fontId="7" fillId="0" borderId="65" xfId="3" applyNumberFormat="1" applyFont="1" applyBorder="1" applyAlignment="1">
      <alignment horizontal="center" vertical="center" textRotation="90" wrapText="1"/>
    </xf>
    <xf numFmtId="170" fontId="7" fillId="0" borderId="8" xfId="3" applyNumberFormat="1" applyFont="1" applyBorder="1" applyAlignment="1">
      <alignment horizontal="center" vertical="center" textRotation="90" wrapText="1"/>
    </xf>
    <xf numFmtId="0" fontId="2" fillId="2" borderId="1" xfId="3" applyFont="1" applyFill="1" applyBorder="1" applyAlignment="1">
      <alignment horizontal="center" vertical="center"/>
    </xf>
    <xf numFmtId="0" fontId="39" fillId="2" borderId="1" xfId="3" applyFont="1" applyFill="1" applyBorder="1" applyAlignment="1">
      <alignment horizontal="center" vertical="center"/>
    </xf>
    <xf numFmtId="0" fontId="27" fillId="0" borderId="60" xfId="3" applyFont="1" applyBorder="1" applyAlignment="1">
      <alignment horizontal="center" vertical="center" wrapText="1"/>
    </xf>
    <xf numFmtId="0" fontId="11" fillId="0" borderId="31" xfId="3" applyFont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top" wrapText="1"/>
    </xf>
    <xf numFmtId="1" fontId="11" fillId="0" borderId="28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165" fontId="3" fillId="0" borderId="1" xfId="0" applyNumberFormat="1" applyFont="1" applyBorder="1" applyAlignment="1">
      <alignment vertical="center" textRotation="90" wrapText="1"/>
    </xf>
    <xf numFmtId="165" fontId="3" fillId="5" borderId="1" xfId="0" applyNumberFormat="1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vertical="center" textRotation="90" wrapText="1"/>
    </xf>
    <xf numFmtId="0" fontId="2" fillId="5" borderId="0" xfId="0" applyFont="1" applyFill="1" applyAlignment="1">
      <alignment horizontal="center"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106</xdr:row>
      <xdr:rowOff>45720</xdr:rowOff>
    </xdr:from>
    <xdr:to>
      <xdr:col>6</xdr:col>
      <xdr:colOff>76200</xdr:colOff>
      <xdr:row>106</xdr:row>
      <xdr:rowOff>693420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75F3E1C-6164-6466-1AC6-C3BD78C87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030"/>
        <a:stretch>
          <a:fillRect/>
        </a:stretch>
      </xdr:blipFill>
      <xdr:spPr bwMode="auto">
        <a:xfrm>
          <a:off x="4754880" y="21884640"/>
          <a:ext cx="1348740" cy="647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563880</xdr:colOff>
      <xdr:row>108</xdr:row>
      <xdr:rowOff>38100</xdr:rowOff>
    </xdr:from>
    <xdr:to>
      <xdr:col>5</xdr:col>
      <xdr:colOff>390525</xdr:colOff>
      <xdr:row>108</xdr:row>
      <xdr:rowOff>434340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5B33F44-D5A8-3C98-BF94-63838EF54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460" y="22677120"/>
          <a:ext cx="1152525" cy="396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525780</xdr:colOff>
      <xdr:row>104</xdr:row>
      <xdr:rowOff>45720</xdr:rowOff>
    </xdr:from>
    <xdr:to>
      <xdr:col>6</xdr:col>
      <xdr:colOff>15240</xdr:colOff>
      <xdr:row>104</xdr:row>
      <xdr:rowOff>579120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CFA8EAB-9CCA-39F4-114F-94D16A1AA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85360" y="21572220"/>
          <a:ext cx="12573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0"/>
  <sheetViews>
    <sheetView tabSelected="1" view="pageBreakPreview" zoomScale="55" zoomScaleNormal="55" zoomScaleSheetLayoutView="55" workbookViewId="0">
      <selection activeCell="AF13" sqref="AF13"/>
    </sheetView>
  </sheetViews>
  <sheetFormatPr defaultColWidth="3.28515625" defaultRowHeight="15.75" x14ac:dyDescent="0.25"/>
  <cols>
    <col min="1" max="1" width="6.5703125" style="16" customWidth="1"/>
    <col min="2" max="2" width="5.140625" style="16" customWidth="1"/>
    <col min="3" max="3" width="4.42578125" style="16" customWidth="1"/>
    <col min="4" max="4" width="6.42578125" style="16" customWidth="1"/>
    <col min="5" max="5" width="4.28515625" style="16" customWidth="1"/>
    <col min="6" max="6" width="4.42578125" style="16" customWidth="1"/>
    <col min="7" max="7" width="3.7109375" style="16" customWidth="1"/>
    <col min="8" max="8" width="3.85546875" style="16" customWidth="1"/>
    <col min="9" max="9" width="4" style="16" customWidth="1"/>
    <col min="10" max="10" width="4.140625" style="16" customWidth="1"/>
    <col min="11" max="11" width="4.7109375" style="16" customWidth="1"/>
    <col min="12" max="12" width="4.85546875" style="16" customWidth="1"/>
    <col min="13" max="13" width="4" style="16" customWidth="1"/>
    <col min="14" max="14" width="5" style="16" customWidth="1"/>
    <col min="15" max="15" width="5.140625" style="16" customWidth="1"/>
    <col min="16" max="16" width="5.7109375" style="16" customWidth="1"/>
    <col min="17" max="18" width="4" style="16" customWidth="1"/>
    <col min="19" max="19" width="3.85546875" style="16" customWidth="1"/>
    <col min="20" max="20" width="4.85546875" style="16" customWidth="1"/>
    <col min="21" max="21" width="4.7109375" style="16" customWidth="1"/>
    <col min="22" max="22" width="6" style="16" customWidth="1"/>
    <col min="23" max="23" width="6.7109375" style="16" customWidth="1"/>
    <col min="24" max="24" width="6.140625" style="16" customWidth="1"/>
    <col min="25" max="25" width="7" style="16" customWidth="1"/>
    <col min="26" max="26" width="6.85546875" style="16" customWidth="1"/>
    <col min="27" max="27" width="6.7109375" style="16" customWidth="1"/>
    <col min="28" max="28" width="6" style="16" customWidth="1"/>
    <col min="29" max="29" width="7.5703125" style="16" customWidth="1"/>
    <col min="30" max="30" width="7.140625" style="16" customWidth="1"/>
    <col min="31" max="31" width="5.7109375" style="16" customWidth="1"/>
    <col min="32" max="32" width="7.42578125" style="16" customWidth="1"/>
    <col min="33" max="33" width="7" style="16" customWidth="1"/>
    <col min="34" max="34" width="7.42578125" style="16" customWidth="1"/>
    <col min="35" max="35" width="7.85546875" style="16" customWidth="1"/>
    <col min="36" max="36" width="8.140625" style="16" customWidth="1"/>
    <col min="37" max="37" width="10" style="16" customWidth="1"/>
    <col min="38" max="39" width="8.7109375" style="16" customWidth="1"/>
    <col min="40" max="40" width="8.140625" style="16" customWidth="1"/>
    <col min="41" max="41" width="7.42578125" style="16" customWidth="1"/>
    <col min="42" max="42" width="5.140625" style="16" customWidth="1"/>
    <col min="43" max="43" width="4.5703125" style="16" customWidth="1"/>
    <col min="44" max="44" width="4.7109375" style="16" customWidth="1"/>
    <col min="45" max="45" width="3.85546875" style="16" customWidth="1"/>
    <col min="46" max="46" width="4.5703125" style="16" customWidth="1"/>
    <col min="47" max="47" width="5.42578125" style="16" customWidth="1"/>
    <col min="48" max="48" width="4.42578125" style="16" customWidth="1"/>
    <col min="49" max="49" width="6.7109375" style="16" customWidth="1"/>
    <col min="50" max="50" width="4.7109375" style="16" customWidth="1"/>
    <col min="51" max="51" width="5.42578125" style="16" customWidth="1"/>
    <col min="52" max="52" width="5.5703125" style="16" customWidth="1"/>
    <col min="53" max="53" width="4" style="16" customWidth="1"/>
    <col min="54" max="16384" width="3.28515625" style="16"/>
  </cols>
  <sheetData>
    <row r="1" spans="1:53" ht="33.75" customHeight="1" x14ac:dyDescent="0.4">
      <c r="A1" s="581" t="s">
        <v>47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5" t="s">
        <v>46</v>
      </c>
      <c r="Q1" s="585"/>
      <c r="R1" s="585"/>
      <c r="S1" s="585"/>
      <c r="T1" s="585"/>
      <c r="U1" s="585"/>
      <c r="V1" s="585"/>
      <c r="W1" s="585"/>
      <c r="X1" s="585"/>
      <c r="Y1" s="585"/>
      <c r="Z1" s="585"/>
      <c r="AA1" s="585"/>
      <c r="AB1" s="585"/>
      <c r="AC1" s="585"/>
      <c r="AD1" s="585"/>
      <c r="AE1" s="585"/>
      <c r="AF1" s="585"/>
      <c r="AG1" s="585"/>
      <c r="AH1" s="585"/>
      <c r="AI1" s="585"/>
      <c r="AJ1" s="585"/>
      <c r="AK1" s="585"/>
      <c r="AL1" s="585"/>
      <c r="AM1" s="585"/>
      <c r="AN1" s="26"/>
      <c r="AT1" s="17"/>
      <c r="AU1" s="17"/>
      <c r="AV1" s="17"/>
    </row>
    <row r="2" spans="1:53" ht="30" x14ac:dyDescent="0.4">
      <c r="A2" s="581" t="s">
        <v>48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45">
      <c r="A3" s="581" t="s">
        <v>294</v>
      </c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6" t="s">
        <v>49</v>
      </c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  <c r="AC3" s="586"/>
      <c r="AD3" s="586"/>
      <c r="AE3" s="586"/>
      <c r="AF3" s="586"/>
      <c r="AG3" s="586"/>
      <c r="AH3" s="586"/>
      <c r="AI3" s="586"/>
      <c r="AJ3" s="586"/>
      <c r="AK3" s="586"/>
      <c r="AL3" s="586"/>
      <c r="AM3" s="586"/>
      <c r="AN3" s="571" t="s">
        <v>381</v>
      </c>
      <c r="AO3" s="571"/>
      <c r="AP3" s="571"/>
      <c r="AQ3" s="571"/>
      <c r="AR3" s="571"/>
      <c r="AS3" s="571"/>
      <c r="AT3" s="571"/>
      <c r="AU3" s="571"/>
      <c r="AV3" s="571"/>
      <c r="AW3" s="571"/>
      <c r="AX3" s="571"/>
      <c r="AY3" s="571"/>
      <c r="AZ3" s="571"/>
      <c r="BA3" s="571"/>
    </row>
    <row r="4" spans="1:53" ht="30.75" x14ac:dyDescent="0.45">
      <c r="A4" s="583" t="s">
        <v>414</v>
      </c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571"/>
      <c r="AO4" s="571"/>
      <c r="AP4" s="571"/>
      <c r="AQ4" s="571"/>
      <c r="AR4" s="571"/>
      <c r="AS4" s="571"/>
      <c r="AT4" s="571"/>
      <c r="AU4" s="571"/>
      <c r="AV4" s="571"/>
      <c r="AW4" s="571"/>
      <c r="AX4" s="571"/>
      <c r="AY4" s="571"/>
      <c r="AZ4" s="571"/>
      <c r="BA4" s="571"/>
    </row>
    <row r="5" spans="1:53" ht="3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587" t="s">
        <v>410</v>
      </c>
      <c r="Q5" s="588"/>
      <c r="R5" s="588"/>
      <c r="S5" s="588"/>
      <c r="T5" s="588"/>
      <c r="U5" s="588"/>
      <c r="V5" s="588"/>
      <c r="W5" s="588"/>
      <c r="X5" s="588"/>
      <c r="Y5" s="588"/>
      <c r="Z5" s="588"/>
      <c r="AA5" s="588"/>
      <c r="AB5" s="588"/>
      <c r="AC5" s="588"/>
      <c r="AD5" s="588"/>
      <c r="AE5" s="588"/>
      <c r="AF5" s="588"/>
      <c r="AG5" s="588"/>
      <c r="AH5" s="588"/>
      <c r="AI5" s="588"/>
      <c r="AJ5" s="588"/>
      <c r="AK5" s="588"/>
      <c r="AL5" s="588"/>
      <c r="AM5" s="588"/>
    </row>
    <row r="6" spans="1:53" s="17" customFormat="1" ht="24.75" customHeight="1" x14ac:dyDescent="0.4">
      <c r="A6" s="581" t="s">
        <v>73</v>
      </c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1"/>
      <c r="O6" s="581"/>
      <c r="AO6" s="582"/>
      <c r="AP6" s="582"/>
      <c r="AQ6" s="582"/>
      <c r="AR6" s="582"/>
      <c r="AS6" s="582"/>
      <c r="AT6" s="582"/>
      <c r="AU6" s="582"/>
      <c r="AV6" s="582"/>
      <c r="AW6" s="582"/>
      <c r="AX6" s="582"/>
      <c r="AY6" s="582"/>
      <c r="AZ6" s="582"/>
      <c r="BA6" s="582"/>
    </row>
    <row r="7" spans="1:53" s="17" customFormat="1" ht="27" customHeight="1" x14ac:dyDescent="0.4">
      <c r="A7" s="581" t="s">
        <v>415</v>
      </c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71" t="s">
        <v>74</v>
      </c>
      <c r="Q7" s="571"/>
      <c r="R7" s="571"/>
      <c r="S7" s="571"/>
      <c r="T7" s="571"/>
      <c r="U7" s="571"/>
      <c r="V7" s="571"/>
      <c r="W7" s="571"/>
      <c r="X7" s="571"/>
      <c r="Y7" s="571"/>
      <c r="Z7" s="571"/>
      <c r="AA7" s="571"/>
      <c r="AB7" s="571"/>
      <c r="AC7" s="571"/>
      <c r="AD7" s="571"/>
      <c r="AE7" s="571"/>
      <c r="AF7" s="571"/>
      <c r="AG7" s="571"/>
      <c r="AH7" s="571"/>
      <c r="AI7" s="571"/>
      <c r="AJ7" s="571"/>
      <c r="AK7" s="571"/>
      <c r="AL7" s="571"/>
      <c r="AM7" s="30"/>
      <c r="AN7" s="580" t="s">
        <v>78</v>
      </c>
      <c r="AO7" s="584"/>
      <c r="AP7" s="584"/>
      <c r="AQ7" s="584"/>
      <c r="AR7" s="584"/>
      <c r="AS7" s="584"/>
      <c r="AT7" s="584"/>
      <c r="AU7" s="584"/>
      <c r="AV7" s="584"/>
      <c r="AW7" s="584"/>
      <c r="AX7" s="584"/>
      <c r="AY7" s="584"/>
      <c r="AZ7" s="584"/>
      <c r="BA7" s="584"/>
    </row>
    <row r="8" spans="1:53" s="17" customFormat="1" ht="27.75" customHeight="1" x14ac:dyDescent="0.4">
      <c r="P8" s="571" t="s">
        <v>411</v>
      </c>
      <c r="Q8" s="571"/>
      <c r="R8" s="571"/>
      <c r="S8" s="571"/>
      <c r="T8" s="571"/>
      <c r="U8" s="571"/>
      <c r="V8" s="571"/>
      <c r="W8" s="571"/>
      <c r="X8" s="571"/>
      <c r="Y8" s="571"/>
      <c r="Z8" s="571"/>
      <c r="AA8" s="571"/>
      <c r="AB8" s="571"/>
      <c r="AC8" s="571"/>
      <c r="AD8" s="571"/>
      <c r="AE8" s="571"/>
      <c r="AF8" s="571"/>
      <c r="AG8" s="571"/>
      <c r="AH8" s="571"/>
      <c r="AI8" s="571"/>
      <c r="AJ8" s="571"/>
      <c r="AK8" s="571"/>
      <c r="AL8" s="571"/>
      <c r="AM8" s="30"/>
      <c r="AN8" s="580" t="s">
        <v>160</v>
      </c>
      <c r="AO8" s="580"/>
      <c r="AP8" s="580"/>
      <c r="AQ8" s="580"/>
      <c r="AR8" s="580"/>
      <c r="AS8" s="580"/>
      <c r="AT8" s="580"/>
      <c r="AU8" s="580"/>
      <c r="AV8" s="580"/>
      <c r="AW8" s="580"/>
      <c r="AX8" s="580"/>
      <c r="AY8" s="580"/>
      <c r="AZ8" s="580"/>
      <c r="BA8" s="580"/>
    </row>
    <row r="9" spans="1:53" s="17" customFormat="1" ht="26.45" customHeight="1" x14ac:dyDescent="0.4">
      <c r="P9" s="571" t="s">
        <v>412</v>
      </c>
      <c r="Q9" s="571"/>
      <c r="R9" s="571"/>
      <c r="S9" s="571"/>
      <c r="T9" s="571"/>
      <c r="U9" s="571"/>
      <c r="V9" s="571"/>
      <c r="W9" s="571"/>
      <c r="X9" s="571"/>
      <c r="Y9" s="571"/>
      <c r="Z9" s="571"/>
      <c r="AA9" s="571"/>
      <c r="AB9" s="571"/>
      <c r="AC9" s="571"/>
      <c r="AD9" s="571"/>
      <c r="AE9" s="571"/>
      <c r="AF9" s="571"/>
      <c r="AG9" s="571"/>
      <c r="AH9" s="571"/>
      <c r="AI9" s="571"/>
      <c r="AJ9" s="571"/>
      <c r="AK9" s="571"/>
      <c r="AL9" s="571"/>
      <c r="AM9" s="30"/>
      <c r="AN9" s="580"/>
      <c r="AO9" s="580"/>
      <c r="AP9" s="580"/>
      <c r="AQ9" s="580"/>
      <c r="AR9" s="580"/>
      <c r="AS9" s="580"/>
      <c r="AT9" s="580"/>
      <c r="AU9" s="580"/>
      <c r="AV9" s="580"/>
      <c r="AW9" s="580"/>
      <c r="AX9" s="580"/>
      <c r="AY9" s="580"/>
      <c r="AZ9" s="580"/>
      <c r="BA9" s="580"/>
    </row>
    <row r="10" spans="1:53" s="17" customFormat="1" ht="27.75" customHeight="1" x14ac:dyDescent="0.35">
      <c r="P10" s="571" t="s">
        <v>75</v>
      </c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3"/>
      <c r="AM10" s="573"/>
      <c r="AN10" s="580"/>
      <c r="AO10" s="580"/>
      <c r="AP10" s="580"/>
      <c r="AQ10" s="580"/>
      <c r="AR10" s="580"/>
      <c r="AS10" s="580"/>
      <c r="AT10" s="580"/>
      <c r="AU10" s="580"/>
      <c r="AV10" s="580"/>
      <c r="AW10" s="580"/>
      <c r="AX10" s="580"/>
      <c r="AY10" s="580"/>
      <c r="AZ10" s="580"/>
      <c r="BA10" s="580"/>
    </row>
    <row r="11" spans="1:53" s="17" customFormat="1" ht="27.75" customHeight="1" x14ac:dyDescent="0.4">
      <c r="P11" s="571" t="s">
        <v>226</v>
      </c>
      <c r="Q11" s="571"/>
      <c r="R11" s="571"/>
      <c r="S11" s="571"/>
      <c r="T11" s="571"/>
      <c r="U11" s="571"/>
      <c r="V11" s="571"/>
      <c r="W11" s="571"/>
      <c r="X11" s="571"/>
      <c r="Y11" s="571"/>
      <c r="Z11" s="571"/>
      <c r="AA11" s="571"/>
      <c r="AB11" s="571"/>
      <c r="AC11" s="571"/>
      <c r="AD11" s="571"/>
      <c r="AE11" s="571"/>
      <c r="AF11" s="571"/>
      <c r="AG11" s="571"/>
      <c r="AH11" s="571"/>
      <c r="AI11" s="571"/>
      <c r="AJ11" s="571"/>
      <c r="AK11" s="571"/>
      <c r="AL11" s="571"/>
      <c r="AM11" s="571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s="17" customFormat="1" ht="27.75" customHeight="1" x14ac:dyDescent="0.4">
      <c r="P12" s="30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2"/>
      <c r="AM12" s="32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17" customFormat="1" ht="27.75" customHeight="1" x14ac:dyDescent="0.4">
      <c r="P13" s="30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2"/>
      <c r="AM13" s="32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s="17" customFormat="1" ht="18.75" x14ac:dyDescent="0.3"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7" customFormat="1" ht="22.5" x14ac:dyDescent="0.3">
      <c r="A15" s="574" t="s">
        <v>228</v>
      </c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574"/>
      <c r="R15" s="574"/>
      <c r="S15" s="574"/>
      <c r="T15" s="574"/>
      <c r="U15" s="574"/>
      <c r="V15" s="574"/>
      <c r="W15" s="574"/>
      <c r="X15" s="574"/>
      <c r="Y15" s="574"/>
      <c r="Z15" s="574"/>
      <c r="AA15" s="574"/>
      <c r="AB15" s="574"/>
      <c r="AC15" s="574"/>
      <c r="AD15" s="574"/>
      <c r="AE15" s="574"/>
      <c r="AF15" s="574"/>
      <c r="AG15" s="574"/>
      <c r="AH15" s="574"/>
      <c r="AI15" s="574"/>
      <c r="AJ15" s="574"/>
      <c r="AK15" s="574"/>
      <c r="AL15" s="574"/>
      <c r="AM15" s="574"/>
      <c r="AN15" s="574"/>
      <c r="AO15" s="574"/>
      <c r="AP15" s="574"/>
      <c r="AQ15" s="574"/>
      <c r="AR15" s="574"/>
      <c r="AS15" s="574"/>
      <c r="AT15" s="574"/>
      <c r="AU15" s="574"/>
      <c r="AV15" s="574"/>
      <c r="AW15" s="574"/>
      <c r="AX15" s="574"/>
      <c r="AY15" s="574"/>
      <c r="AZ15" s="574"/>
      <c r="BA15" s="574"/>
    </row>
    <row r="16" spans="1:53" s="17" customFormat="1" ht="19.5" thickBot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</row>
    <row r="17" spans="1:53" ht="18" customHeight="1" x14ac:dyDescent="0.25">
      <c r="A17" s="575" t="s">
        <v>50</v>
      </c>
      <c r="B17" s="557" t="s">
        <v>51</v>
      </c>
      <c r="C17" s="558"/>
      <c r="D17" s="558"/>
      <c r="E17" s="559"/>
      <c r="F17" s="557" t="s">
        <v>52</v>
      </c>
      <c r="G17" s="558"/>
      <c r="H17" s="558"/>
      <c r="I17" s="559"/>
      <c r="J17" s="560" t="s">
        <v>53</v>
      </c>
      <c r="K17" s="570"/>
      <c r="L17" s="570"/>
      <c r="M17" s="570"/>
      <c r="N17" s="560" t="s">
        <v>54</v>
      </c>
      <c r="O17" s="570"/>
      <c r="P17" s="570"/>
      <c r="Q17" s="570"/>
      <c r="R17" s="562"/>
      <c r="S17" s="560" t="s">
        <v>55</v>
      </c>
      <c r="T17" s="561"/>
      <c r="U17" s="561"/>
      <c r="V17" s="561"/>
      <c r="W17" s="562"/>
      <c r="X17" s="560" t="s">
        <v>56</v>
      </c>
      <c r="Y17" s="570"/>
      <c r="Z17" s="570"/>
      <c r="AA17" s="562"/>
      <c r="AB17" s="557" t="s">
        <v>57</v>
      </c>
      <c r="AC17" s="558"/>
      <c r="AD17" s="558"/>
      <c r="AE17" s="559"/>
      <c r="AF17" s="557" t="s">
        <v>58</v>
      </c>
      <c r="AG17" s="558"/>
      <c r="AH17" s="558"/>
      <c r="AI17" s="559"/>
      <c r="AJ17" s="560" t="s">
        <v>59</v>
      </c>
      <c r="AK17" s="561"/>
      <c r="AL17" s="561"/>
      <c r="AM17" s="561"/>
      <c r="AN17" s="562"/>
      <c r="AO17" s="560" t="s">
        <v>60</v>
      </c>
      <c r="AP17" s="570"/>
      <c r="AQ17" s="570"/>
      <c r="AR17" s="570"/>
      <c r="AS17" s="577" t="s">
        <v>61</v>
      </c>
      <c r="AT17" s="578"/>
      <c r="AU17" s="578"/>
      <c r="AV17" s="578"/>
      <c r="AW17" s="579"/>
      <c r="AX17" s="560" t="s">
        <v>62</v>
      </c>
      <c r="AY17" s="570"/>
      <c r="AZ17" s="570"/>
      <c r="BA17" s="562"/>
    </row>
    <row r="18" spans="1:53" s="1" customFormat="1" ht="20.25" customHeight="1" thickBot="1" x14ac:dyDescent="0.3">
      <c r="A18" s="576"/>
      <c r="B18" s="33">
        <v>1</v>
      </c>
      <c r="C18" s="34">
        <v>2</v>
      </c>
      <c r="D18" s="34">
        <v>3</v>
      </c>
      <c r="E18" s="35">
        <v>4</v>
      </c>
      <c r="F18" s="33">
        <v>5</v>
      </c>
      <c r="G18" s="34">
        <v>6</v>
      </c>
      <c r="H18" s="34">
        <v>7</v>
      </c>
      <c r="I18" s="35">
        <v>8</v>
      </c>
      <c r="J18" s="33">
        <v>9</v>
      </c>
      <c r="K18" s="34">
        <v>10</v>
      </c>
      <c r="L18" s="34">
        <v>11</v>
      </c>
      <c r="M18" s="36">
        <v>12</v>
      </c>
      <c r="N18" s="33">
        <v>13</v>
      </c>
      <c r="O18" s="34">
        <v>14</v>
      </c>
      <c r="P18" s="34">
        <v>15</v>
      </c>
      <c r="Q18" s="34">
        <v>16</v>
      </c>
      <c r="R18" s="35">
        <v>17</v>
      </c>
      <c r="S18" s="33">
        <v>18</v>
      </c>
      <c r="T18" s="34">
        <v>19</v>
      </c>
      <c r="U18" s="34">
        <v>20</v>
      </c>
      <c r="V18" s="34">
        <v>21</v>
      </c>
      <c r="W18" s="35">
        <v>22</v>
      </c>
      <c r="X18" s="33">
        <v>23</v>
      </c>
      <c r="Y18" s="34">
        <v>24</v>
      </c>
      <c r="Z18" s="34">
        <v>25</v>
      </c>
      <c r="AA18" s="35">
        <v>26</v>
      </c>
      <c r="AB18" s="33">
        <v>27</v>
      </c>
      <c r="AC18" s="34">
        <v>28</v>
      </c>
      <c r="AD18" s="34">
        <v>29</v>
      </c>
      <c r="AE18" s="35">
        <v>30</v>
      </c>
      <c r="AF18" s="33">
        <v>31</v>
      </c>
      <c r="AG18" s="34">
        <v>32</v>
      </c>
      <c r="AH18" s="34">
        <v>33</v>
      </c>
      <c r="AI18" s="35">
        <v>34</v>
      </c>
      <c r="AJ18" s="33">
        <v>35</v>
      </c>
      <c r="AK18" s="34">
        <v>36</v>
      </c>
      <c r="AL18" s="34">
        <v>37</v>
      </c>
      <c r="AM18" s="34">
        <v>38</v>
      </c>
      <c r="AN18" s="276">
        <v>39</v>
      </c>
      <c r="AO18" s="441">
        <v>40</v>
      </c>
      <c r="AP18" s="34">
        <v>41</v>
      </c>
      <c r="AQ18" s="34">
        <v>42</v>
      </c>
      <c r="AR18" s="36">
        <v>43</v>
      </c>
      <c r="AS18" s="33">
        <v>44</v>
      </c>
      <c r="AT18" s="34">
        <v>45</v>
      </c>
      <c r="AU18" s="34">
        <v>46</v>
      </c>
      <c r="AV18" s="34">
        <v>47</v>
      </c>
      <c r="AW18" s="35">
        <v>48</v>
      </c>
      <c r="AX18" s="33">
        <v>49</v>
      </c>
      <c r="AY18" s="34">
        <v>50</v>
      </c>
      <c r="AZ18" s="34">
        <v>51</v>
      </c>
      <c r="BA18" s="35">
        <v>52</v>
      </c>
    </row>
    <row r="19" spans="1:53" ht="20.100000000000001" customHeight="1" x14ac:dyDescent="0.3">
      <c r="A19" s="45">
        <v>1</v>
      </c>
      <c r="B19" s="414" t="s">
        <v>63</v>
      </c>
      <c r="C19" s="415" t="s">
        <v>63</v>
      </c>
      <c r="D19" s="415" t="s">
        <v>63</v>
      </c>
      <c r="E19" s="416" t="s">
        <v>63</v>
      </c>
      <c r="F19" s="414" t="s">
        <v>63</v>
      </c>
      <c r="G19" s="415" t="s">
        <v>63</v>
      </c>
      <c r="H19" s="415" t="s">
        <v>63</v>
      </c>
      <c r="I19" s="416" t="s">
        <v>63</v>
      </c>
      <c r="J19" s="414" t="s">
        <v>63</v>
      </c>
      <c r="K19" s="415" t="s">
        <v>63</v>
      </c>
      <c r="L19" s="415" t="s">
        <v>63</v>
      </c>
      <c r="M19" s="416" t="s">
        <v>63</v>
      </c>
      <c r="N19" s="414" t="s">
        <v>63</v>
      </c>
      <c r="O19" s="415" t="s">
        <v>63</v>
      </c>
      <c r="P19" s="415" t="s">
        <v>63</v>
      </c>
      <c r="Q19" s="415" t="s">
        <v>17</v>
      </c>
      <c r="R19" s="416" t="s">
        <v>14</v>
      </c>
      <c r="S19" s="436" t="s">
        <v>14</v>
      </c>
      <c r="T19" s="434" t="s">
        <v>64</v>
      </c>
      <c r="U19" s="433" t="s">
        <v>64</v>
      </c>
      <c r="V19" s="433" t="s">
        <v>63</v>
      </c>
      <c r="W19" s="438" t="s">
        <v>63</v>
      </c>
      <c r="X19" s="414" t="s">
        <v>63</v>
      </c>
      <c r="Y19" s="415" t="s">
        <v>63</v>
      </c>
      <c r="Z19" s="415" t="s">
        <v>63</v>
      </c>
      <c r="AA19" s="416" t="s">
        <v>63</v>
      </c>
      <c r="AB19" s="447" t="s">
        <v>63</v>
      </c>
      <c r="AC19" s="415" t="s">
        <v>63</v>
      </c>
      <c r="AD19" s="415" t="s">
        <v>63</v>
      </c>
      <c r="AE19" s="417" t="s">
        <v>63</v>
      </c>
      <c r="AF19" s="414" t="s">
        <v>63</v>
      </c>
      <c r="AG19" s="415" t="s">
        <v>63</v>
      </c>
      <c r="AH19" s="415" t="s">
        <v>63</v>
      </c>
      <c r="AI19" s="416" t="s">
        <v>63</v>
      </c>
      <c r="AJ19" s="415" t="s">
        <v>63</v>
      </c>
      <c r="AK19" s="417" t="s">
        <v>63</v>
      </c>
      <c r="AL19" s="415" t="s">
        <v>63</v>
      </c>
      <c r="AM19" s="415" t="s">
        <v>63</v>
      </c>
      <c r="AN19" s="416" t="s">
        <v>17</v>
      </c>
      <c r="AO19" s="417" t="s">
        <v>462</v>
      </c>
      <c r="AP19" s="415" t="s">
        <v>14</v>
      </c>
      <c r="AQ19" s="415" t="s">
        <v>14</v>
      </c>
      <c r="AR19" s="416" t="s">
        <v>64</v>
      </c>
      <c r="AS19" s="414" t="s">
        <v>64</v>
      </c>
      <c r="AT19" s="415" t="s">
        <v>64</v>
      </c>
      <c r="AU19" s="415" t="s">
        <v>64</v>
      </c>
      <c r="AV19" s="415" t="s">
        <v>64</v>
      </c>
      <c r="AW19" s="416" t="s">
        <v>64</v>
      </c>
      <c r="AX19" s="417" t="s">
        <v>64</v>
      </c>
      <c r="AY19" s="415" t="s">
        <v>64</v>
      </c>
      <c r="AZ19" s="415" t="s">
        <v>64</v>
      </c>
      <c r="BA19" s="416" t="s">
        <v>64</v>
      </c>
    </row>
    <row r="20" spans="1:53" ht="20.100000000000001" customHeight="1" x14ac:dyDescent="0.3">
      <c r="A20" s="46">
        <v>2</v>
      </c>
      <c r="B20" s="418" t="s">
        <v>63</v>
      </c>
      <c r="C20" s="419" t="s">
        <v>63</v>
      </c>
      <c r="D20" s="419" t="s">
        <v>63</v>
      </c>
      <c r="E20" s="420" t="s">
        <v>63</v>
      </c>
      <c r="F20" s="418" t="s">
        <v>63</v>
      </c>
      <c r="G20" s="419" t="s">
        <v>63</v>
      </c>
      <c r="H20" s="419" t="s">
        <v>63</v>
      </c>
      <c r="I20" s="420" t="s">
        <v>63</v>
      </c>
      <c r="J20" s="418" t="s">
        <v>63</v>
      </c>
      <c r="K20" s="419" t="s">
        <v>63</v>
      </c>
      <c r="L20" s="419" t="s">
        <v>63</v>
      </c>
      <c r="M20" s="420" t="s">
        <v>63</v>
      </c>
      <c r="N20" s="418" t="s">
        <v>63</v>
      </c>
      <c r="O20" s="419" t="s">
        <v>63</v>
      </c>
      <c r="P20" s="419" t="s">
        <v>63</v>
      </c>
      <c r="Q20" s="429" t="s">
        <v>17</v>
      </c>
      <c r="R20" s="430" t="s">
        <v>14</v>
      </c>
      <c r="S20" s="418" t="s">
        <v>14</v>
      </c>
      <c r="T20" s="421" t="s">
        <v>64</v>
      </c>
      <c r="U20" s="419" t="s">
        <v>64</v>
      </c>
      <c r="V20" s="419" t="s">
        <v>63</v>
      </c>
      <c r="W20" s="420" t="s">
        <v>63</v>
      </c>
      <c r="X20" s="418" t="s">
        <v>63</v>
      </c>
      <c r="Y20" s="445" t="s">
        <v>63</v>
      </c>
      <c r="Z20" s="419" t="s">
        <v>63</v>
      </c>
      <c r="AA20" s="421" t="s">
        <v>63</v>
      </c>
      <c r="AB20" s="448" t="s">
        <v>63</v>
      </c>
      <c r="AC20" s="419" t="s">
        <v>63</v>
      </c>
      <c r="AD20" s="419" t="s">
        <v>63</v>
      </c>
      <c r="AE20" s="421" t="s">
        <v>63</v>
      </c>
      <c r="AF20" s="448" t="s">
        <v>63</v>
      </c>
      <c r="AG20" s="419" t="s">
        <v>63</v>
      </c>
      <c r="AH20" s="419" t="s">
        <v>63</v>
      </c>
      <c r="AI20" s="421" t="s">
        <v>63</v>
      </c>
      <c r="AJ20" s="418" t="s">
        <v>63</v>
      </c>
      <c r="AK20" s="445" t="s">
        <v>63</v>
      </c>
      <c r="AL20" s="419" t="s">
        <v>63</v>
      </c>
      <c r="AM20" s="421" t="s">
        <v>63</v>
      </c>
      <c r="AN20" s="420" t="s">
        <v>17</v>
      </c>
      <c r="AO20" s="442" t="s">
        <v>462</v>
      </c>
      <c r="AP20" s="419" t="s">
        <v>14</v>
      </c>
      <c r="AQ20" s="419" t="s">
        <v>14</v>
      </c>
      <c r="AR20" s="420" t="s">
        <v>64</v>
      </c>
      <c r="AS20" s="418" t="s">
        <v>64</v>
      </c>
      <c r="AT20" s="419" t="s">
        <v>64</v>
      </c>
      <c r="AU20" s="419" t="s">
        <v>64</v>
      </c>
      <c r="AV20" s="419" t="s">
        <v>64</v>
      </c>
      <c r="AW20" s="420" t="s">
        <v>64</v>
      </c>
      <c r="AX20" s="421" t="s">
        <v>64</v>
      </c>
      <c r="AY20" s="419" t="s">
        <v>64</v>
      </c>
      <c r="AZ20" s="419" t="s">
        <v>64</v>
      </c>
      <c r="BA20" s="420" t="s">
        <v>64</v>
      </c>
    </row>
    <row r="21" spans="1:53" ht="20.100000000000001" customHeight="1" x14ac:dyDescent="0.3">
      <c r="A21" s="46">
        <v>3</v>
      </c>
      <c r="B21" s="418" t="s">
        <v>63</v>
      </c>
      <c r="C21" s="419" t="s">
        <v>63</v>
      </c>
      <c r="D21" s="419" t="s">
        <v>63</v>
      </c>
      <c r="E21" s="420" t="s">
        <v>63</v>
      </c>
      <c r="F21" s="418" t="s">
        <v>63</v>
      </c>
      <c r="G21" s="419" t="s">
        <v>63</v>
      </c>
      <c r="H21" s="419" t="s">
        <v>63</v>
      </c>
      <c r="I21" s="420" t="s">
        <v>63</v>
      </c>
      <c r="J21" s="418" t="s">
        <v>63</v>
      </c>
      <c r="K21" s="419" t="s">
        <v>63</v>
      </c>
      <c r="L21" s="419" t="s">
        <v>63</v>
      </c>
      <c r="M21" s="420" t="s">
        <v>63</v>
      </c>
      <c r="N21" s="418" t="s">
        <v>63</v>
      </c>
      <c r="O21" s="419" t="s">
        <v>63</v>
      </c>
      <c r="P21" s="419" t="s">
        <v>63</v>
      </c>
      <c r="Q21" s="429" t="s">
        <v>17</v>
      </c>
      <c r="R21" s="430" t="s">
        <v>14</v>
      </c>
      <c r="S21" s="418" t="s">
        <v>14</v>
      </c>
      <c r="T21" s="421" t="s">
        <v>64</v>
      </c>
      <c r="U21" s="419" t="s">
        <v>13</v>
      </c>
      <c r="V21" s="419" t="s">
        <v>463</v>
      </c>
      <c r="W21" s="439" t="s">
        <v>463</v>
      </c>
      <c r="X21" s="444" t="s">
        <v>463</v>
      </c>
      <c r="Y21" s="446" t="s">
        <v>463</v>
      </c>
      <c r="Z21" s="429" t="s">
        <v>463</v>
      </c>
      <c r="AA21" s="439" t="s">
        <v>463</v>
      </c>
      <c r="AB21" s="449" t="s">
        <v>463</v>
      </c>
      <c r="AC21" s="429" t="s">
        <v>463</v>
      </c>
      <c r="AD21" s="429" t="s">
        <v>463</v>
      </c>
      <c r="AE21" s="439" t="s">
        <v>463</v>
      </c>
      <c r="AF21" s="449" t="s">
        <v>463</v>
      </c>
      <c r="AG21" s="429" t="s">
        <v>463</v>
      </c>
      <c r="AH21" s="429" t="s">
        <v>463</v>
      </c>
      <c r="AI21" s="439" t="s">
        <v>463</v>
      </c>
      <c r="AJ21" s="429" t="s">
        <v>463</v>
      </c>
      <c r="AK21" s="421" t="s">
        <v>63</v>
      </c>
      <c r="AL21" s="419" t="s">
        <v>63</v>
      </c>
      <c r="AM21" s="419" t="s">
        <v>63</v>
      </c>
      <c r="AN21" s="420" t="s">
        <v>17</v>
      </c>
      <c r="AO21" s="421" t="s">
        <v>462</v>
      </c>
      <c r="AP21" s="419" t="s">
        <v>14</v>
      </c>
      <c r="AQ21" s="419" t="s">
        <v>14</v>
      </c>
      <c r="AR21" s="420" t="s">
        <v>64</v>
      </c>
      <c r="AS21" s="418" t="s">
        <v>64</v>
      </c>
      <c r="AT21" s="419" t="s">
        <v>64</v>
      </c>
      <c r="AU21" s="419" t="s">
        <v>64</v>
      </c>
      <c r="AV21" s="419" t="s">
        <v>64</v>
      </c>
      <c r="AW21" s="420" t="s">
        <v>64</v>
      </c>
      <c r="AX21" s="421" t="s">
        <v>64</v>
      </c>
      <c r="AY21" s="419" t="s">
        <v>64</v>
      </c>
      <c r="AZ21" s="419" t="s">
        <v>64</v>
      </c>
      <c r="BA21" s="420" t="s">
        <v>64</v>
      </c>
    </row>
    <row r="22" spans="1:53" ht="19.5" customHeight="1" thickBot="1" x14ac:dyDescent="0.35">
      <c r="A22" s="47">
        <v>4</v>
      </c>
      <c r="B22" s="422" t="s">
        <v>63</v>
      </c>
      <c r="C22" s="423" t="s">
        <v>63</v>
      </c>
      <c r="D22" s="423" t="s">
        <v>63</v>
      </c>
      <c r="E22" s="424" t="s">
        <v>63</v>
      </c>
      <c r="F22" s="422" t="s">
        <v>63</v>
      </c>
      <c r="G22" s="423" t="s">
        <v>63</v>
      </c>
      <c r="H22" s="423" t="s">
        <v>63</v>
      </c>
      <c r="I22" s="424" t="s">
        <v>63</v>
      </c>
      <c r="J22" s="422" t="s">
        <v>63</v>
      </c>
      <c r="K22" s="423" t="s">
        <v>63</v>
      </c>
      <c r="L22" s="423" t="s">
        <v>63</v>
      </c>
      <c r="M22" s="424" t="s">
        <v>63</v>
      </c>
      <c r="N22" s="422" t="s">
        <v>63</v>
      </c>
      <c r="O22" s="423" t="s">
        <v>63</v>
      </c>
      <c r="P22" s="423" t="s">
        <v>63</v>
      </c>
      <c r="Q22" s="431" t="s">
        <v>17</v>
      </c>
      <c r="R22" s="432" t="s">
        <v>14</v>
      </c>
      <c r="S22" s="437" t="s">
        <v>14</v>
      </c>
      <c r="T22" s="435" t="s">
        <v>64</v>
      </c>
      <c r="U22" s="431" t="s">
        <v>64</v>
      </c>
      <c r="V22" s="431" t="s">
        <v>63</v>
      </c>
      <c r="W22" s="440" t="s">
        <v>63</v>
      </c>
      <c r="X22" s="422" t="s">
        <v>63</v>
      </c>
      <c r="Y22" s="423" t="s">
        <v>63</v>
      </c>
      <c r="Z22" s="423" t="s">
        <v>63</v>
      </c>
      <c r="AA22" s="425" t="s">
        <v>63</v>
      </c>
      <c r="AB22" s="422" t="s">
        <v>63</v>
      </c>
      <c r="AC22" s="423" t="s">
        <v>63</v>
      </c>
      <c r="AD22" s="423" t="s">
        <v>63</v>
      </c>
      <c r="AE22" s="425" t="s">
        <v>63</v>
      </c>
      <c r="AF22" s="422" t="s">
        <v>63</v>
      </c>
      <c r="AG22" s="423" t="s">
        <v>63</v>
      </c>
      <c r="AH22" s="423" t="s">
        <v>63</v>
      </c>
      <c r="AI22" s="424" t="s">
        <v>14</v>
      </c>
      <c r="AJ22" s="443" t="s">
        <v>14</v>
      </c>
      <c r="AK22" s="443" t="s">
        <v>13</v>
      </c>
      <c r="AL22" s="423" t="s">
        <v>13</v>
      </c>
      <c r="AM22" s="423" t="s">
        <v>13</v>
      </c>
      <c r="AN22" s="424" t="s">
        <v>13</v>
      </c>
      <c r="AO22" s="443" t="s">
        <v>167</v>
      </c>
      <c r="AP22" s="423" t="s">
        <v>167</v>
      </c>
      <c r="AQ22" s="423" t="s">
        <v>65</v>
      </c>
      <c r="AR22" s="423" t="s">
        <v>65</v>
      </c>
      <c r="AS22" s="535"/>
      <c r="AT22" s="536"/>
      <c r="AU22" s="536"/>
      <c r="AV22" s="536"/>
      <c r="AW22" s="537"/>
      <c r="AX22" s="428"/>
      <c r="AY22" s="426"/>
      <c r="AZ22" s="426"/>
      <c r="BA22" s="427"/>
    </row>
    <row r="23" spans="1:53" ht="19.5" customHeight="1" x14ac:dyDescent="0.3">
      <c r="A23" s="25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8"/>
      <c r="AG23" s="38"/>
      <c r="AH23" s="38"/>
      <c r="AI23" s="38"/>
      <c r="AJ23" s="37"/>
      <c r="AK23" s="37"/>
      <c r="AL23" s="37"/>
      <c r="AM23" s="37"/>
      <c r="AN23" s="37"/>
      <c r="AO23" s="37"/>
      <c r="AP23" s="37"/>
      <c r="AQ23" s="37"/>
      <c r="AR23" s="37"/>
      <c r="AS23" s="39"/>
      <c r="AT23" s="21"/>
      <c r="AU23" s="21"/>
      <c r="AV23" s="21"/>
      <c r="AW23" s="21"/>
      <c r="AX23" s="21"/>
      <c r="AY23" s="21"/>
      <c r="AZ23" s="21"/>
      <c r="BA23" s="21"/>
    </row>
    <row r="24" spans="1:53" ht="19.5" customHeight="1" x14ac:dyDescent="0.3">
      <c r="A24" s="25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8"/>
      <c r="AH24" s="38"/>
      <c r="AI24" s="38"/>
      <c r="AJ24" s="37"/>
      <c r="AK24" s="37"/>
      <c r="AL24" s="37"/>
      <c r="AM24" s="37"/>
      <c r="AN24" s="37"/>
      <c r="AO24" s="37"/>
      <c r="AP24" s="37"/>
      <c r="AQ24" s="37"/>
      <c r="AR24" s="37"/>
      <c r="AS24" s="39"/>
      <c r="AT24" s="21"/>
      <c r="AU24" s="21"/>
      <c r="AV24" s="21"/>
      <c r="AW24" s="21"/>
      <c r="AX24" s="21"/>
      <c r="AY24" s="21"/>
      <c r="AZ24" s="21"/>
      <c r="BA24" s="21"/>
    </row>
    <row r="25" spans="1:53" ht="19.5" customHeight="1" x14ac:dyDescent="0.3">
      <c r="A25" s="2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8"/>
      <c r="AG25" s="38"/>
      <c r="AH25" s="38"/>
      <c r="AI25" s="38"/>
      <c r="AJ25" s="37"/>
      <c r="AK25" s="37"/>
      <c r="AL25" s="37"/>
      <c r="AM25" s="37"/>
      <c r="AN25" s="37"/>
      <c r="AO25" s="37"/>
      <c r="AP25" s="37"/>
      <c r="AQ25" s="37"/>
      <c r="AR25" s="37"/>
      <c r="AS25" s="39"/>
      <c r="AT25" s="21"/>
      <c r="AU25" s="21"/>
      <c r="AV25" s="21"/>
      <c r="AW25" s="21"/>
      <c r="AX25" s="21"/>
      <c r="AY25" s="21"/>
      <c r="AZ25" s="21"/>
      <c r="BA25" s="21"/>
    </row>
    <row r="26" spans="1:53" ht="20.100000000000001" customHeight="1" x14ac:dyDescent="0.25">
      <c r="Z26" s="16" t="s">
        <v>76</v>
      </c>
    </row>
    <row r="27" spans="1:53" ht="21" customHeight="1" x14ac:dyDescent="0.3">
      <c r="A27" s="538" t="s">
        <v>469</v>
      </c>
      <c r="B27" s="538"/>
      <c r="C27" s="538"/>
      <c r="D27" s="538"/>
      <c r="E27" s="538"/>
      <c r="F27" s="538"/>
      <c r="G27" s="538"/>
      <c r="H27" s="538"/>
      <c r="I27" s="538"/>
      <c r="J27" s="539"/>
      <c r="K27" s="539"/>
      <c r="L27" s="539"/>
      <c r="M27" s="539"/>
      <c r="N27" s="539"/>
      <c r="O27" s="539"/>
      <c r="P27" s="539"/>
      <c r="Q27" s="539"/>
      <c r="R27" s="539"/>
      <c r="S27" s="539"/>
      <c r="T27" s="539"/>
      <c r="U27" s="539"/>
      <c r="V27" s="539"/>
      <c r="W27" s="539"/>
      <c r="X27" s="539"/>
      <c r="Y27" s="539"/>
      <c r="Z27" s="539"/>
      <c r="AA27" s="539"/>
      <c r="AB27" s="539"/>
      <c r="AC27" s="539"/>
      <c r="AD27" s="539"/>
      <c r="AE27" s="539"/>
      <c r="AF27" s="539"/>
      <c r="AG27" s="539"/>
      <c r="AH27" s="539"/>
      <c r="AI27" s="539"/>
      <c r="AJ27" s="539"/>
      <c r="AK27" s="539"/>
      <c r="AL27" s="539"/>
      <c r="AM27" s="539"/>
      <c r="AN27" s="539"/>
      <c r="AO27" s="539"/>
      <c r="AP27" s="539"/>
      <c r="AQ27" s="539"/>
      <c r="AR27" s="539"/>
      <c r="AS27" s="539"/>
      <c r="AT27" s="539"/>
      <c r="AU27" s="539"/>
      <c r="AV27" s="40"/>
      <c r="AW27" s="40"/>
      <c r="AX27" s="40"/>
      <c r="AY27" s="40"/>
      <c r="AZ27" s="40"/>
    </row>
    <row r="28" spans="1:53" x14ac:dyDescent="0.25">
      <c r="AV28" s="40"/>
      <c r="AW28" s="40"/>
      <c r="AX28" s="40"/>
      <c r="AY28" s="40"/>
      <c r="AZ28" s="40"/>
    </row>
    <row r="29" spans="1:53" ht="21.75" customHeight="1" x14ac:dyDescent="0.3">
      <c r="A29" s="41" t="s">
        <v>79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554" t="s">
        <v>80</v>
      </c>
      <c r="AB29" s="554"/>
      <c r="AC29" s="554"/>
      <c r="AD29" s="554"/>
      <c r="AE29" s="554"/>
      <c r="AF29" s="554"/>
      <c r="AG29" s="554"/>
      <c r="AH29" s="554"/>
      <c r="AI29" s="554"/>
      <c r="AJ29" s="554"/>
      <c r="AK29" s="554"/>
      <c r="AL29" s="554"/>
      <c r="AM29" s="554"/>
      <c r="AN29" s="41"/>
      <c r="AO29" s="554" t="s">
        <v>246</v>
      </c>
      <c r="AP29" s="554"/>
      <c r="AQ29" s="554"/>
      <c r="AR29" s="554"/>
      <c r="AS29" s="554"/>
      <c r="AT29" s="554"/>
      <c r="AU29" s="554"/>
      <c r="AV29" s="554"/>
      <c r="AW29" s="554"/>
      <c r="AX29" s="554"/>
      <c r="AY29" s="554"/>
      <c r="AZ29" s="554"/>
      <c r="BA29" s="554"/>
    </row>
    <row r="30" spans="1:53" ht="11.25" customHeight="1" x14ac:dyDescent="0.3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17"/>
    </row>
    <row r="31" spans="1:53" ht="22.5" customHeight="1" x14ac:dyDescent="0.25">
      <c r="A31" s="540" t="s">
        <v>50</v>
      </c>
      <c r="B31" s="541"/>
      <c r="C31" s="544" t="s">
        <v>66</v>
      </c>
      <c r="D31" s="458"/>
      <c r="E31" s="458"/>
      <c r="F31" s="541"/>
      <c r="G31" s="545" t="s">
        <v>284</v>
      </c>
      <c r="H31" s="546"/>
      <c r="I31" s="547"/>
      <c r="J31" s="457" t="s">
        <v>67</v>
      </c>
      <c r="K31" s="458"/>
      <c r="L31" s="458"/>
      <c r="M31" s="541"/>
      <c r="N31" s="457" t="s">
        <v>466</v>
      </c>
      <c r="O31" s="458"/>
      <c r="P31" s="458"/>
      <c r="Q31" s="459"/>
      <c r="R31" s="459"/>
      <c r="S31" s="460"/>
      <c r="T31" s="457" t="s">
        <v>68</v>
      </c>
      <c r="U31" s="458"/>
      <c r="V31" s="541"/>
      <c r="W31" s="457" t="s">
        <v>69</v>
      </c>
      <c r="X31" s="458"/>
      <c r="Y31" s="541"/>
      <c r="Z31" s="21"/>
      <c r="AA31" s="502" t="s">
        <v>70</v>
      </c>
      <c r="AB31" s="503"/>
      <c r="AC31" s="503"/>
      <c r="AD31" s="503"/>
      <c r="AE31" s="503"/>
      <c r="AF31" s="486"/>
      <c r="AG31" s="487"/>
      <c r="AH31" s="457" t="s">
        <v>71</v>
      </c>
      <c r="AI31" s="486"/>
      <c r="AJ31" s="487"/>
      <c r="AK31" s="544" t="s">
        <v>72</v>
      </c>
      <c r="AL31" s="564"/>
      <c r="AM31" s="565"/>
      <c r="AN31" s="43"/>
      <c r="AO31" s="523" t="s">
        <v>283</v>
      </c>
      <c r="AP31" s="524"/>
      <c r="AQ31" s="524"/>
      <c r="AR31" s="524"/>
      <c r="AS31" s="525" t="s">
        <v>386</v>
      </c>
      <c r="AT31" s="526"/>
      <c r="AU31" s="526"/>
      <c r="AV31" s="526"/>
      <c r="AW31" s="527"/>
      <c r="AX31" s="521" t="s">
        <v>71</v>
      </c>
      <c r="AY31" s="521"/>
      <c r="AZ31" s="521"/>
      <c r="BA31" s="522"/>
    </row>
    <row r="32" spans="1:53" ht="15.75" customHeight="1" x14ac:dyDescent="0.25">
      <c r="A32" s="461"/>
      <c r="B32" s="542"/>
      <c r="C32" s="461"/>
      <c r="D32" s="462"/>
      <c r="E32" s="462"/>
      <c r="F32" s="542"/>
      <c r="G32" s="548"/>
      <c r="H32" s="549"/>
      <c r="I32" s="550"/>
      <c r="J32" s="461"/>
      <c r="K32" s="462"/>
      <c r="L32" s="462"/>
      <c r="M32" s="542"/>
      <c r="N32" s="461"/>
      <c r="O32" s="462"/>
      <c r="P32" s="462"/>
      <c r="Q32" s="463"/>
      <c r="R32" s="463"/>
      <c r="S32" s="464"/>
      <c r="T32" s="461"/>
      <c r="U32" s="462"/>
      <c r="V32" s="542"/>
      <c r="W32" s="461"/>
      <c r="X32" s="462"/>
      <c r="Y32" s="542"/>
      <c r="Z32" s="21"/>
      <c r="AA32" s="504"/>
      <c r="AB32" s="505"/>
      <c r="AC32" s="505"/>
      <c r="AD32" s="505"/>
      <c r="AE32" s="505"/>
      <c r="AF32" s="506"/>
      <c r="AG32" s="507"/>
      <c r="AH32" s="508"/>
      <c r="AI32" s="506"/>
      <c r="AJ32" s="507"/>
      <c r="AK32" s="566"/>
      <c r="AL32" s="567"/>
      <c r="AM32" s="568"/>
      <c r="AN32" s="43"/>
      <c r="AO32" s="524"/>
      <c r="AP32" s="524"/>
      <c r="AQ32" s="524"/>
      <c r="AR32" s="524"/>
      <c r="AS32" s="528"/>
      <c r="AT32" s="529"/>
      <c r="AU32" s="529"/>
      <c r="AV32" s="529"/>
      <c r="AW32" s="530"/>
      <c r="AX32" s="521"/>
      <c r="AY32" s="521"/>
      <c r="AZ32" s="521"/>
      <c r="BA32" s="522"/>
    </row>
    <row r="33" spans="1:53" ht="42" customHeight="1" x14ac:dyDescent="0.25">
      <c r="A33" s="465"/>
      <c r="B33" s="543"/>
      <c r="C33" s="465"/>
      <c r="D33" s="466"/>
      <c r="E33" s="466"/>
      <c r="F33" s="543"/>
      <c r="G33" s="551"/>
      <c r="H33" s="552"/>
      <c r="I33" s="553"/>
      <c r="J33" s="465"/>
      <c r="K33" s="466"/>
      <c r="L33" s="466"/>
      <c r="M33" s="543"/>
      <c r="N33" s="465"/>
      <c r="O33" s="466"/>
      <c r="P33" s="466"/>
      <c r="Q33" s="467"/>
      <c r="R33" s="467"/>
      <c r="S33" s="468"/>
      <c r="T33" s="465"/>
      <c r="U33" s="466"/>
      <c r="V33" s="543"/>
      <c r="W33" s="465"/>
      <c r="X33" s="466"/>
      <c r="Y33" s="543"/>
      <c r="Z33" s="21"/>
      <c r="AA33" s="488"/>
      <c r="AB33" s="489"/>
      <c r="AC33" s="489"/>
      <c r="AD33" s="489"/>
      <c r="AE33" s="489"/>
      <c r="AF33" s="489"/>
      <c r="AG33" s="490"/>
      <c r="AH33" s="488"/>
      <c r="AI33" s="489"/>
      <c r="AJ33" s="490"/>
      <c r="AK33" s="569"/>
      <c r="AL33" s="467"/>
      <c r="AM33" s="468"/>
      <c r="AN33" s="43"/>
      <c r="AO33" s="524"/>
      <c r="AP33" s="524"/>
      <c r="AQ33" s="524"/>
      <c r="AR33" s="524"/>
      <c r="AS33" s="528"/>
      <c r="AT33" s="529"/>
      <c r="AU33" s="529"/>
      <c r="AV33" s="529"/>
      <c r="AW33" s="530"/>
      <c r="AX33" s="521"/>
      <c r="AY33" s="521"/>
      <c r="AZ33" s="521"/>
      <c r="BA33" s="522"/>
    </row>
    <row r="34" spans="1:53" ht="26.25" customHeight="1" x14ac:dyDescent="0.3">
      <c r="A34" s="555">
        <v>1</v>
      </c>
      <c r="B34" s="556"/>
      <c r="C34" s="471">
        <v>33</v>
      </c>
      <c r="D34" s="472"/>
      <c r="E34" s="472"/>
      <c r="F34" s="473"/>
      <c r="G34" s="471">
        <v>7</v>
      </c>
      <c r="H34" s="472"/>
      <c r="I34" s="473"/>
      <c r="J34" s="471"/>
      <c r="K34" s="472"/>
      <c r="L34" s="472"/>
      <c r="M34" s="473"/>
      <c r="N34" s="452"/>
      <c r="O34" s="453"/>
      <c r="P34" s="453"/>
      <c r="Q34" s="454"/>
      <c r="R34" s="454"/>
      <c r="S34" s="455"/>
      <c r="T34" s="471">
        <v>12</v>
      </c>
      <c r="U34" s="483"/>
      <c r="V34" s="563"/>
      <c r="W34" s="471">
        <f>C34+G34+J34+N34+Q34+T34</f>
        <v>52</v>
      </c>
      <c r="X34" s="483"/>
      <c r="Y34" s="484"/>
      <c r="Z34" s="21"/>
      <c r="AA34" s="499" t="s">
        <v>467</v>
      </c>
      <c r="AB34" s="500"/>
      <c r="AC34" s="500"/>
      <c r="AD34" s="500"/>
      <c r="AE34" s="500"/>
      <c r="AF34" s="500"/>
      <c r="AG34" s="501"/>
      <c r="AH34" s="491">
        <v>6</v>
      </c>
      <c r="AI34" s="497"/>
      <c r="AJ34" s="498"/>
      <c r="AK34" s="513" t="s">
        <v>464</v>
      </c>
      <c r="AL34" s="513"/>
      <c r="AM34" s="513"/>
      <c r="AN34" s="43"/>
      <c r="AO34" s="524"/>
      <c r="AP34" s="524"/>
      <c r="AQ34" s="524"/>
      <c r="AR34" s="524"/>
      <c r="AS34" s="531"/>
      <c r="AT34" s="532"/>
      <c r="AU34" s="532"/>
      <c r="AV34" s="532"/>
      <c r="AW34" s="533"/>
      <c r="AX34" s="521"/>
      <c r="AY34" s="521"/>
      <c r="AZ34" s="521"/>
      <c r="BA34" s="522"/>
    </row>
    <row r="35" spans="1:53" ht="27" customHeight="1" x14ac:dyDescent="0.3">
      <c r="A35" s="469">
        <v>2</v>
      </c>
      <c r="B35" s="470"/>
      <c r="C35" s="471">
        <v>33</v>
      </c>
      <c r="D35" s="472"/>
      <c r="E35" s="472"/>
      <c r="F35" s="473"/>
      <c r="G35" s="474">
        <v>7</v>
      </c>
      <c r="H35" s="475"/>
      <c r="I35" s="476"/>
      <c r="J35" s="474"/>
      <c r="K35" s="475"/>
      <c r="L35" s="475"/>
      <c r="M35" s="476"/>
      <c r="N35" s="452"/>
      <c r="O35" s="453"/>
      <c r="P35" s="453"/>
      <c r="Q35" s="454"/>
      <c r="R35" s="454"/>
      <c r="S35" s="455"/>
      <c r="T35" s="474">
        <v>12</v>
      </c>
      <c r="U35" s="481"/>
      <c r="V35" s="482"/>
      <c r="W35" s="471">
        <f t="shared" ref="W35" si="0">C35+G35+J35+N35+Q35+T35</f>
        <v>52</v>
      </c>
      <c r="X35" s="483"/>
      <c r="Y35" s="484"/>
      <c r="Z35" s="21"/>
      <c r="AA35" s="499" t="s">
        <v>168</v>
      </c>
      <c r="AB35" s="500"/>
      <c r="AC35" s="500"/>
      <c r="AD35" s="500"/>
      <c r="AE35" s="500"/>
      <c r="AF35" s="500"/>
      <c r="AG35" s="501"/>
      <c r="AH35" s="491">
        <v>8</v>
      </c>
      <c r="AI35" s="497"/>
      <c r="AJ35" s="498"/>
      <c r="AK35" s="513">
        <v>4</v>
      </c>
      <c r="AL35" s="513"/>
      <c r="AM35" s="513"/>
      <c r="AN35" s="43"/>
      <c r="AO35" s="491">
        <v>1</v>
      </c>
      <c r="AP35" s="497"/>
      <c r="AQ35" s="497"/>
      <c r="AR35" s="498"/>
      <c r="AS35" s="514" t="s">
        <v>281</v>
      </c>
      <c r="AT35" s="514"/>
      <c r="AU35" s="514"/>
      <c r="AV35" s="514"/>
      <c r="AW35" s="514"/>
      <c r="AX35" s="514">
        <v>8</v>
      </c>
      <c r="AY35" s="514"/>
      <c r="AZ35" s="514"/>
      <c r="BA35" s="514"/>
    </row>
    <row r="36" spans="1:53" ht="21.75" customHeight="1" x14ac:dyDescent="0.3">
      <c r="A36" s="469">
        <v>3</v>
      </c>
      <c r="B36" s="470"/>
      <c r="C36" s="471">
        <v>33</v>
      </c>
      <c r="D36" s="472"/>
      <c r="E36" s="472"/>
      <c r="F36" s="473"/>
      <c r="G36" s="474">
        <v>7</v>
      </c>
      <c r="H36" s="475"/>
      <c r="I36" s="476"/>
      <c r="J36" s="474" t="s">
        <v>464</v>
      </c>
      <c r="K36" s="475"/>
      <c r="L36" s="475"/>
      <c r="M36" s="476"/>
      <c r="N36" s="452"/>
      <c r="O36" s="453"/>
      <c r="P36" s="453"/>
      <c r="Q36" s="454"/>
      <c r="R36" s="454"/>
      <c r="S36" s="455"/>
      <c r="T36" s="474">
        <v>11</v>
      </c>
      <c r="U36" s="481"/>
      <c r="V36" s="482"/>
      <c r="W36" s="471">
        <v>52</v>
      </c>
      <c r="X36" s="483"/>
      <c r="Y36" s="484"/>
      <c r="Z36" s="21"/>
      <c r="AA36" s="485"/>
      <c r="AB36" s="486"/>
      <c r="AC36" s="486"/>
      <c r="AD36" s="486"/>
      <c r="AE36" s="486"/>
      <c r="AF36" s="486"/>
      <c r="AG36" s="487"/>
      <c r="AH36" s="491"/>
      <c r="AI36" s="492"/>
      <c r="AJ36" s="493"/>
      <c r="AK36" s="513"/>
      <c r="AL36" s="534"/>
      <c r="AM36" s="534"/>
      <c r="AN36" s="43"/>
      <c r="AO36" s="515"/>
      <c r="AP36" s="516"/>
      <c r="AQ36" s="516"/>
      <c r="AR36" s="517"/>
      <c r="AS36" s="514"/>
      <c r="AT36" s="514"/>
      <c r="AU36" s="514"/>
      <c r="AV36" s="514"/>
      <c r="AW36" s="514"/>
      <c r="AX36" s="514"/>
      <c r="AY36" s="514"/>
      <c r="AZ36" s="514"/>
      <c r="BA36" s="514"/>
    </row>
    <row r="37" spans="1:53" ht="25.5" customHeight="1" x14ac:dyDescent="0.3">
      <c r="A37" s="469">
        <v>4</v>
      </c>
      <c r="B37" s="470"/>
      <c r="C37" s="471">
        <v>28</v>
      </c>
      <c r="D37" s="472"/>
      <c r="E37" s="472"/>
      <c r="F37" s="473"/>
      <c r="G37" s="474">
        <v>4</v>
      </c>
      <c r="H37" s="475"/>
      <c r="I37" s="476"/>
      <c r="J37" s="474">
        <v>4</v>
      </c>
      <c r="K37" s="475"/>
      <c r="L37" s="475"/>
      <c r="M37" s="476"/>
      <c r="N37" s="452">
        <v>4</v>
      </c>
      <c r="O37" s="454"/>
      <c r="P37" s="454"/>
      <c r="Q37" s="454"/>
      <c r="R37" s="454"/>
      <c r="S37" s="455"/>
      <c r="T37" s="474">
        <v>2</v>
      </c>
      <c r="U37" s="481"/>
      <c r="V37" s="482"/>
      <c r="W37" s="471">
        <v>42</v>
      </c>
      <c r="X37" s="483"/>
      <c r="Y37" s="484"/>
      <c r="Z37" s="21"/>
      <c r="AA37" s="488"/>
      <c r="AB37" s="489"/>
      <c r="AC37" s="489"/>
      <c r="AD37" s="489"/>
      <c r="AE37" s="489"/>
      <c r="AF37" s="489"/>
      <c r="AG37" s="490"/>
      <c r="AH37" s="494"/>
      <c r="AI37" s="495"/>
      <c r="AJ37" s="496"/>
      <c r="AK37" s="534"/>
      <c r="AL37" s="534"/>
      <c r="AM37" s="534"/>
      <c r="AN37" s="44"/>
      <c r="AO37" s="515"/>
      <c r="AP37" s="516"/>
      <c r="AQ37" s="516"/>
      <c r="AR37" s="517"/>
      <c r="AS37" s="514"/>
      <c r="AT37" s="514"/>
      <c r="AU37" s="514"/>
      <c r="AV37" s="514"/>
      <c r="AW37" s="514"/>
      <c r="AX37" s="514"/>
      <c r="AY37" s="514"/>
      <c r="AZ37" s="514"/>
      <c r="BA37" s="514"/>
    </row>
    <row r="38" spans="1:53" ht="34.5" customHeight="1" x14ac:dyDescent="0.25">
      <c r="A38" s="477" t="s">
        <v>23</v>
      </c>
      <c r="B38" s="476"/>
      <c r="C38" s="471">
        <f>SUM(C34:F37)</f>
        <v>127</v>
      </c>
      <c r="D38" s="472"/>
      <c r="E38" s="472"/>
      <c r="F38" s="473"/>
      <c r="G38" s="474">
        <f>SUM(G34:I37)</f>
        <v>25</v>
      </c>
      <c r="H38" s="475"/>
      <c r="I38" s="476"/>
      <c r="J38" s="478" t="s">
        <v>465</v>
      </c>
      <c r="K38" s="479"/>
      <c r="L38" s="479"/>
      <c r="M38" s="480"/>
      <c r="N38" s="456">
        <v>4</v>
      </c>
      <c r="O38" s="454"/>
      <c r="P38" s="454"/>
      <c r="Q38" s="454"/>
      <c r="R38" s="454"/>
      <c r="S38" s="455"/>
      <c r="T38" s="474">
        <f>SUM(T34:V37)</f>
        <v>37</v>
      </c>
      <c r="U38" s="481"/>
      <c r="V38" s="482"/>
      <c r="W38" s="474">
        <v>198</v>
      </c>
      <c r="X38" s="481"/>
      <c r="Y38" s="482"/>
      <c r="Z38" s="21"/>
      <c r="AA38" s="509"/>
      <c r="AB38" s="454"/>
      <c r="AC38" s="454"/>
      <c r="AD38" s="454"/>
      <c r="AE38" s="454"/>
      <c r="AF38" s="454"/>
      <c r="AG38" s="455"/>
      <c r="AH38" s="452"/>
      <c r="AI38" s="510"/>
      <c r="AJ38" s="511"/>
      <c r="AK38" s="452"/>
      <c r="AL38" s="453"/>
      <c r="AM38" s="512"/>
      <c r="AN38" s="22"/>
      <c r="AO38" s="518"/>
      <c r="AP38" s="519"/>
      <c r="AQ38" s="519"/>
      <c r="AR38" s="520"/>
      <c r="AS38" s="514"/>
      <c r="AT38" s="514"/>
      <c r="AU38" s="514"/>
      <c r="AV38" s="514"/>
      <c r="AW38" s="514"/>
      <c r="AX38" s="514"/>
      <c r="AY38" s="514"/>
      <c r="AZ38" s="514"/>
      <c r="BA38" s="514"/>
    </row>
    <row r="40" spans="1:53" x14ac:dyDescent="0.25">
      <c r="A40" s="16" t="s">
        <v>468</v>
      </c>
    </row>
  </sheetData>
  <mergeCells count="99">
    <mergeCell ref="A6:O6"/>
    <mergeCell ref="AO6:BA6"/>
    <mergeCell ref="A4:O4"/>
    <mergeCell ref="A7:O7"/>
    <mergeCell ref="A1:O1"/>
    <mergeCell ref="A2:O2"/>
    <mergeCell ref="A3:O3"/>
    <mergeCell ref="P7:AL7"/>
    <mergeCell ref="AN7:BA7"/>
    <mergeCell ref="P1:AM1"/>
    <mergeCell ref="P3:AM3"/>
    <mergeCell ref="AN3:BA4"/>
    <mergeCell ref="P5:AM5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8:BA10"/>
    <mergeCell ref="P8:AL8"/>
    <mergeCell ref="AF17:AI17"/>
    <mergeCell ref="AJ17:AN17"/>
    <mergeCell ref="AK34:AM34"/>
    <mergeCell ref="N34:S34"/>
    <mergeCell ref="T34:V34"/>
    <mergeCell ref="W34:Y34"/>
    <mergeCell ref="AK31:AM33"/>
    <mergeCell ref="C35:F35"/>
    <mergeCell ref="A34:B34"/>
    <mergeCell ref="C34:F34"/>
    <mergeCell ref="G34:I34"/>
    <mergeCell ref="AB17:AE17"/>
    <mergeCell ref="AS22:AW22"/>
    <mergeCell ref="A27:AU27"/>
    <mergeCell ref="A31:B33"/>
    <mergeCell ref="C31:F33"/>
    <mergeCell ref="G31:I33"/>
    <mergeCell ref="J31:M33"/>
    <mergeCell ref="T31:V33"/>
    <mergeCell ref="W31:Y33"/>
    <mergeCell ref="AO29:BA29"/>
    <mergeCell ref="AA29:AM29"/>
    <mergeCell ref="AX35:BA38"/>
    <mergeCell ref="AO35:AR38"/>
    <mergeCell ref="AS35:AW38"/>
    <mergeCell ref="AX31:BA34"/>
    <mergeCell ref="AO31:AR34"/>
    <mergeCell ref="AS31:AW34"/>
    <mergeCell ref="AK38:AM38"/>
    <mergeCell ref="G36:I36"/>
    <mergeCell ref="G35:I35"/>
    <mergeCell ref="J35:M35"/>
    <mergeCell ref="AK35:AM35"/>
    <mergeCell ref="T35:V35"/>
    <mergeCell ref="W35:Y35"/>
    <mergeCell ref="J36:M36"/>
    <mergeCell ref="AA35:AG35"/>
    <mergeCell ref="AH35:AJ35"/>
    <mergeCell ref="T36:V36"/>
    <mergeCell ref="W38:Y38"/>
    <mergeCell ref="W36:Y36"/>
    <mergeCell ref="T38:V38"/>
    <mergeCell ref="AK36:AM37"/>
    <mergeCell ref="AA31:AG33"/>
    <mergeCell ref="AH31:AJ33"/>
    <mergeCell ref="N35:S35"/>
    <mergeCell ref="AA38:AG38"/>
    <mergeCell ref="AH38:AJ38"/>
    <mergeCell ref="T37:V37"/>
    <mergeCell ref="W37:Y37"/>
    <mergeCell ref="AA36:AG37"/>
    <mergeCell ref="AH36:AJ37"/>
    <mergeCell ref="AH34:AJ34"/>
    <mergeCell ref="AA34:AG34"/>
    <mergeCell ref="N36:S36"/>
    <mergeCell ref="N37:S37"/>
    <mergeCell ref="N38:S38"/>
    <mergeCell ref="N31:S33"/>
    <mergeCell ref="A37:B37"/>
    <mergeCell ref="C37:F37"/>
    <mergeCell ref="G37:I37"/>
    <mergeCell ref="J37:M37"/>
    <mergeCell ref="A36:B36"/>
    <mergeCell ref="C36:F36"/>
    <mergeCell ref="A38:B38"/>
    <mergeCell ref="C38:F38"/>
    <mergeCell ref="G38:I38"/>
    <mergeCell ref="J38:M38"/>
    <mergeCell ref="J34:M34"/>
    <mergeCell ref="A35:B35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9"/>
  <sheetViews>
    <sheetView view="pageBreakPreview" zoomScaleNormal="100" zoomScaleSheetLayoutView="100" workbookViewId="0">
      <pane xSplit="1" ySplit="7" topLeftCell="B86" activePane="bottomRight" state="frozen"/>
      <selection pane="topRight" activeCell="B1" sqref="B1"/>
      <selection pane="bottomLeft" activeCell="A8" sqref="A8"/>
      <selection pane="bottomRight" activeCell="AX30" sqref="AX30"/>
    </sheetView>
  </sheetViews>
  <sheetFormatPr defaultColWidth="9.140625" defaultRowHeight="15.75" x14ac:dyDescent="0.25"/>
  <cols>
    <col min="1" max="1" width="11.28515625" style="263" customWidth="1"/>
    <col min="2" max="2" width="44.140625" style="52" customWidth="1"/>
    <col min="3" max="3" width="6.7109375" style="264" customWidth="1"/>
    <col min="4" max="4" width="12" style="265" customWidth="1"/>
    <col min="5" max="5" width="7.28515625" style="265" customWidth="1"/>
    <col min="6" max="6" width="6.42578125" style="264" customWidth="1"/>
    <col min="7" max="7" width="7.42578125" style="264" customWidth="1"/>
    <col min="8" max="8" width="9.85546875" style="264" customWidth="1"/>
    <col min="9" max="9" width="8.7109375" style="52" customWidth="1"/>
    <col min="10" max="10" width="8" style="52" customWidth="1"/>
    <col min="11" max="11" width="5.85546875" style="52" customWidth="1"/>
    <col min="12" max="12" width="7.85546875" style="52" customWidth="1"/>
    <col min="13" max="13" width="8.85546875" style="52" customWidth="1"/>
    <col min="14" max="14" width="5.85546875" style="52" customWidth="1"/>
    <col min="15" max="15" width="3.28515625" style="52" customWidth="1"/>
    <col min="16" max="16" width="2.7109375" style="52" customWidth="1"/>
    <col min="17" max="17" width="5.5703125" style="52" customWidth="1"/>
    <col min="18" max="18" width="3.7109375" style="52" customWidth="1"/>
    <col min="19" max="19" width="2.28515625" style="52" customWidth="1"/>
    <col min="20" max="20" width="5" style="52" customWidth="1"/>
    <col min="21" max="21" width="3.7109375" style="52" customWidth="1"/>
    <col min="22" max="22" width="2" style="52" customWidth="1"/>
    <col min="23" max="23" width="5.140625" style="52" customWidth="1"/>
    <col min="24" max="24" width="4" style="52" customWidth="1"/>
    <col min="25" max="29" width="0" style="52" hidden="1" customWidth="1"/>
    <col min="30" max="30" width="60.42578125" style="52" hidden="1" customWidth="1"/>
    <col min="31" max="32" width="0" style="52" hidden="1" customWidth="1"/>
    <col min="33" max="33" width="10.42578125" style="115" hidden="1" customWidth="1"/>
    <col min="34" max="34" width="9.5703125" style="115" hidden="1" customWidth="1"/>
    <col min="35" max="35" width="0" style="115" hidden="1" customWidth="1"/>
    <col min="36" max="37" width="9.5703125" style="115" hidden="1" customWidth="1"/>
    <col min="38" max="38" width="0" style="115" hidden="1" customWidth="1"/>
    <col min="39" max="40" width="9.5703125" style="115" hidden="1" customWidth="1"/>
    <col min="41" max="41" width="0" style="115" hidden="1" customWidth="1"/>
    <col min="42" max="43" width="9.5703125" style="115" hidden="1" customWidth="1"/>
    <col min="44" max="47" width="0" style="52" hidden="1" customWidth="1"/>
    <col min="48" max="16384" width="9.140625" style="52"/>
  </cols>
  <sheetData>
    <row r="1" spans="1:47" s="48" customFormat="1" ht="18.75" thickBot="1" x14ac:dyDescent="0.3">
      <c r="A1" s="681" t="s">
        <v>277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2"/>
      <c r="U1" s="682"/>
      <c r="V1" s="682"/>
      <c r="W1" s="682"/>
      <c r="X1" s="683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</row>
    <row r="2" spans="1:47" s="48" customFormat="1" x14ac:dyDescent="0.25">
      <c r="A2" s="693" t="s">
        <v>217</v>
      </c>
      <c r="B2" s="696" t="s">
        <v>81</v>
      </c>
      <c r="C2" s="699" t="s">
        <v>82</v>
      </c>
      <c r="D2" s="700"/>
      <c r="E2" s="700"/>
      <c r="F2" s="701"/>
      <c r="G2" s="702" t="s">
        <v>83</v>
      </c>
      <c r="H2" s="705" t="s">
        <v>84</v>
      </c>
      <c r="I2" s="706"/>
      <c r="J2" s="706"/>
      <c r="K2" s="706"/>
      <c r="L2" s="706"/>
      <c r="M2" s="707"/>
      <c r="N2" s="687" t="s">
        <v>278</v>
      </c>
      <c r="O2" s="688"/>
      <c r="P2" s="688"/>
      <c r="Q2" s="688"/>
      <c r="R2" s="688"/>
      <c r="S2" s="688"/>
      <c r="T2" s="688"/>
      <c r="U2" s="688"/>
      <c r="V2" s="688"/>
      <c r="W2" s="688"/>
      <c r="X2" s="689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</row>
    <row r="3" spans="1:47" s="48" customFormat="1" ht="16.5" thickBot="1" x14ac:dyDescent="0.3">
      <c r="A3" s="694"/>
      <c r="B3" s="697"/>
      <c r="C3" s="708" t="s">
        <v>85</v>
      </c>
      <c r="D3" s="710" t="s">
        <v>86</v>
      </c>
      <c r="E3" s="712" t="s">
        <v>87</v>
      </c>
      <c r="F3" s="713"/>
      <c r="G3" s="703"/>
      <c r="H3" s="730" t="s">
        <v>6</v>
      </c>
      <c r="I3" s="718" t="s">
        <v>88</v>
      </c>
      <c r="J3" s="719"/>
      <c r="K3" s="719"/>
      <c r="L3" s="720"/>
      <c r="M3" s="721" t="s">
        <v>89</v>
      </c>
      <c r="N3" s="690"/>
      <c r="O3" s="691"/>
      <c r="P3" s="691"/>
      <c r="Q3" s="691"/>
      <c r="R3" s="691"/>
      <c r="S3" s="691"/>
      <c r="T3" s="691"/>
      <c r="U3" s="691"/>
      <c r="V3" s="691"/>
      <c r="W3" s="691"/>
      <c r="X3" s="692"/>
      <c r="AG3" s="734" t="s">
        <v>94</v>
      </c>
      <c r="AH3" s="734"/>
      <c r="AI3" s="734"/>
      <c r="AJ3" s="734" t="s">
        <v>95</v>
      </c>
      <c r="AK3" s="734"/>
      <c r="AL3" s="734"/>
      <c r="AM3" s="734" t="s">
        <v>96</v>
      </c>
      <c r="AN3" s="734"/>
      <c r="AO3" s="734"/>
      <c r="AP3" s="734" t="s">
        <v>97</v>
      </c>
      <c r="AQ3" s="734"/>
    </row>
    <row r="4" spans="1:47" s="48" customFormat="1" ht="16.5" thickBot="1" x14ac:dyDescent="0.3">
      <c r="A4" s="694"/>
      <c r="B4" s="697"/>
      <c r="C4" s="708"/>
      <c r="D4" s="710"/>
      <c r="E4" s="710" t="s">
        <v>90</v>
      </c>
      <c r="F4" s="725" t="s">
        <v>91</v>
      </c>
      <c r="G4" s="703"/>
      <c r="H4" s="731"/>
      <c r="I4" s="727" t="s">
        <v>23</v>
      </c>
      <c r="J4" s="727" t="s">
        <v>27</v>
      </c>
      <c r="K4" s="727" t="s">
        <v>92</v>
      </c>
      <c r="L4" s="727" t="s">
        <v>93</v>
      </c>
      <c r="M4" s="722"/>
      <c r="N4" s="684" t="s">
        <v>94</v>
      </c>
      <c r="O4" s="685"/>
      <c r="P4" s="686"/>
      <c r="Q4" s="684" t="s">
        <v>95</v>
      </c>
      <c r="R4" s="685"/>
      <c r="S4" s="686"/>
      <c r="T4" s="684" t="s">
        <v>96</v>
      </c>
      <c r="U4" s="685"/>
      <c r="V4" s="686"/>
      <c r="W4" s="684" t="s">
        <v>97</v>
      </c>
      <c r="X4" s="686"/>
      <c r="AG4" s="111">
        <v>1</v>
      </c>
      <c r="AH4" s="111" t="s">
        <v>204</v>
      </c>
      <c r="AI4" s="111" t="s">
        <v>205</v>
      </c>
      <c r="AJ4" s="111">
        <v>3</v>
      </c>
      <c r="AK4" s="111" t="s">
        <v>206</v>
      </c>
      <c r="AL4" s="111" t="s">
        <v>207</v>
      </c>
      <c r="AM4" s="111">
        <v>5</v>
      </c>
      <c r="AN4" s="111" t="s">
        <v>208</v>
      </c>
      <c r="AO4" s="111" t="s">
        <v>209</v>
      </c>
      <c r="AP4" s="111">
        <v>7</v>
      </c>
      <c r="AQ4" s="111">
        <v>8</v>
      </c>
    </row>
    <row r="5" spans="1:47" s="48" customFormat="1" ht="16.5" thickBot="1" x14ac:dyDescent="0.3">
      <c r="A5" s="694"/>
      <c r="B5" s="697"/>
      <c r="C5" s="708"/>
      <c r="D5" s="710"/>
      <c r="E5" s="710"/>
      <c r="F5" s="725"/>
      <c r="G5" s="703"/>
      <c r="H5" s="731"/>
      <c r="I5" s="728"/>
      <c r="J5" s="728"/>
      <c r="K5" s="728"/>
      <c r="L5" s="728"/>
      <c r="M5" s="722"/>
      <c r="N5" s="129">
        <v>1</v>
      </c>
      <c r="O5" s="628">
        <v>2</v>
      </c>
      <c r="P5" s="593"/>
      <c r="Q5" s="129">
        <v>3</v>
      </c>
      <c r="R5" s="628">
        <v>4</v>
      </c>
      <c r="S5" s="593"/>
      <c r="T5" s="131">
        <v>5</v>
      </c>
      <c r="U5" s="628">
        <v>6</v>
      </c>
      <c r="V5" s="593"/>
      <c r="W5" s="129">
        <v>7</v>
      </c>
      <c r="X5" s="130">
        <v>8</v>
      </c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</row>
    <row r="6" spans="1:47" s="48" customFormat="1" ht="16.5" thickBot="1" x14ac:dyDescent="0.3">
      <c r="A6" s="694"/>
      <c r="B6" s="697"/>
      <c r="C6" s="708"/>
      <c r="D6" s="710"/>
      <c r="E6" s="710"/>
      <c r="F6" s="725"/>
      <c r="G6" s="703"/>
      <c r="H6" s="731"/>
      <c r="I6" s="728"/>
      <c r="J6" s="728"/>
      <c r="K6" s="728"/>
      <c r="L6" s="728"/>
      <c r="M6" s="723"/>
      <c r="N6" s="714" t="s">
        <v>282</v>
      </c>
      <c r="O6" s="715"/>
      <c r="P6" s="716"/>
      <c r="Q6" s="716"/>
      <c r="R6" s="716"/>
      <c r="S6" s="716"/>
      <c r="T6" s="716"/>
      <c r="U6" s="716"/>
      <c r="V6" s="716"/>
      <c r="W6" s="716"/>
      <c r="X6" s="717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</row>
    <row r="7" spans="1:47" s="48" customFormat="1" ht="16.5" thickBot="1" x14ac:dyDescent="0.3">
      <c r="A7" s="695"/>
      <c r="B7" s="698"/>
      <c r="C7" s="709"/>
      <c r="D7" s="711"/>
      <c r="E7" s="711"/>
      <c r="F7" s="726"/>
      <c r="G7" s="704"/>
      <c r="H7" s="732"/>
      <c r="I7" s="729"/>
      <c r="J7" s="729"/>
      <c r="K7" s="729"/>
      <c r="L7" s="729"/>
      <c r="M7" s="724"/>
      <c r="N7" s="129">
        <v>15</v>
      </c>
      <c r="O7" s="628">
        <v>18</v>
      </c>
      <c r="P7" s="593"/>
      <c r="Q7" s="129">
        <v>15</v>
      </c>
      <c r="R7" s="628">
        <v>18</v>
      </c>
      <c r="S7" s="593"/>
      <c r="T7" s="129">
        <v>15</v>
      </c>
      <c r="U7" s="628">
        <v>18</v>
      </c>
      <c r="V7" s="593"/>
      <c r="W7" s="129">
        <v>15</v>
      </c>
      <c r="X7" s="130">
        <v>13</v>
      </c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</row>
    <row r="8" spans="1:47" s="48" customFormat="1" ht="16.5" thickBot="1" x14ac:dyDescent="0.3">
      <c r="A8" s="132">
        <v>1</v>
      </c>
      <c r="B8" s="133">
        <v>2</v>
      </c>
      <c r="C8" s="134">
        <v>3</v>
      </c>
      <c r="D8" s="132">
        <v>4</v>
      </c>
      <c r="E8" s="132">
        <v>5</v>
      </c>
      <c r="F8" s="132">
        <v>6</v>
      </c>
      <c r="G8" s="132">
        <v>7</v>
      </c>
      <c r="H8" s="132">
        <v>8</v>
      </c>
      <c r="I8" s="132">
        <v>9</v>
      </c>
      <c r="J8" s="132">
        <v>10</v>
      </c>
      <c r="K8" s="132">
        <v>11</v>
      </c>
      <c r="L8" s="132">
        <v>12</v>
      </c>
      <c r="M8" s="135">
        <v>13</v>
      </c>
      <c r="N8" s="129">
        <v>14</v>
      </c>
      <c r="O8" s="629">
        <v>15</v>
      </c>
      <c r="P8" s="593"/>
      <c r="Q8" s="136">
        <v>16</v>
      </c>
      <c r="R8" s="629">
        <v>17</v>
      </c>
      <c r="S8" s="593"/>
      <c r="T8" s="129">
        <v>18</v>
      </c>
      <c r="U8" s="629">
        <v>19</v>
      </c>
      <c r="V8" s="593"/>
      <c r="W8" s="136">
        <v>20</v>
      </c>
      <c r="X8" s="133">
        <v>21</v>
      </c>
      <c r="Y8" s="50">
        <v>25</v>
      </c>
      <c r="Z8" s="49">
        <v>26</v>
      </c>
      <c r="AA8" s="58">
        <v>27</v>
      </c>
      <c r="AB8" s="49">
        <v>28</v>
      </c>
      <c r="AC8" s="58">
        <v>29</v>
      </c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</row>
    <row r="9" spans="1:47" s="48" customFormat="1" ht="16.5" thickBot="1" x14ac:dyDescent="0.3">
      <c r="A9" s="641" t="s">
        <v>98</v>
      </c>
      <c r="B9" s="642"/>
      <c r="C9" s="643"/>
      <c r="D9" s="643"/>
      <c r="E9" s="643"/>
      <c r="F9" s="643"/>
      <c r="G9" s="643"/>
      <c r="H9" s="643"/>
      <c r="I9" s="643"/>
      <c r="J9" s="643"/>
      <c r="K9" s="643"/>
      <c r="L9" s="643"/>
      <c r="M9" s="643"/>
      <c r="N9" s="642"/>
      <c r="O9" s="642"/>
      <c r="P9" s="642"/>
      <c r="Q9" s="642"/>
      <c r="R9" s="642"/>
      <c r="S9" s="642"/>
      <c r="T9" s="642"/>
      <c r="U9" s="642"/>
      <c r="V9" s="642"/>
      <c r="W9" s="642"/>
      <c r="X9" s="644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</row>
    <row r="10" spans="1:47" s="48" customFormat="1" ht="16.5" thickBot="1" x14ac:dyDescent="0.3">
      <c r="A10" s="637" t="s">
        <v>99</v>
      </c>
      <c r="B10" s="601"/>
      <c r="C10" s="601"/>
      <c r="D10" s="601"/>
      <c r="E10" s="601"/>
      <c r="F10" s="601"/>
      <c r="G10" s="601"/>
      <c r="H10" s="601"/>
      <c r="I10" s="601"/>
      <c r="J10" s="601"/>
      <c r="K10" s="601"/>
      <c r="L10" s="601"/>
      <c r="M10" s="601"/>
      <c r="N10" s="601"/>
      <c r="O10" s="601"/>
      <c r="P10" s="601"/>
      <c r="Q10" s="601"/>
      <c r="R10" s="601"/>
      <c r="S10" s="601"/>
      <c r="T10" s="601"/>
      <c r="U10" s="601"/>
      <c r="V10" s="601"/>
      <c r="W10" s="601"/>
      <c r="X10" s="602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</row>
    <row r="11" spans="1:47" s="51" customFormat="1" x14ac:dyDescent="0.25">
      <c r="A11" s="362" t="s">
        <v>100</v>
      </c>
      <c r="B11" s="137" t="s">
        <v>16</v>
      </c>
      <c r="C11" s="138"/>
      <c r="D11" s="139"/>
      <c r="E11" s="140"/>
      <c r="F11" s="141"/>
      <c r="G11" s="142">
        <f>G12+G13+G14</f>
        <v>6</v>
      </c>
      <c r="H11" s="143">
        <f>SUM(H12:H14)</f>
        <v>180</v>
      </c>
      <c r="I11" s="144">
        <f>SUM(I12:I14)</f>
        <v>92</v>
      </c>
      <c r="J11" s="145"/>
      <c r="K11" s="145"/>
      <c r="L11" s="278">
        <f>SUM(L12:L14)</f>
        <v>92</v>
      </c>
      <c r="M11" s="281">
        <f>SUM(M12:M14)</f>
        <v>88</v>
      </c>
      <c r="N11" s="146"/>
      <c r="O11" s="630"/>
      <c r="P11" s="562"/>
      <c r="Q11" s="148"/>
      <c r="R11" s="630"/>
      <c r="S11" s="562"/>
      <c r="T11" s="148"/>
      <c r="U11" s="630"/>
      <c r="V11" s="562"/>
      <c r="W11" s="148"/>
      <c r="X11" s="147"/>
      <c r="AE11" s="51" t="s">
        <v>94</v>
      </c>
      <c r="AF11" s="121">
        <f>AG34+AH34</f>
        <v>45</v>
      </c>
      <c r="AG11" s="112" t="b">
        <f>ISBLANK(N11)</f>
        <v>1</v>
      </c>
      <c r="AH11" s="112" t="b">
        <f>ISBLANK(O11)</f>
        <v>1</v>
      </c>
      <c r="AI11" s="112"/>
      <c r="AJ11" s="112" t="b">
        <f>ISBLANK(Q11)</f>
        <v>1</v>
      </c>
      <c r="AK11" s="112" t="b">
        <f>ISBLANK(R11)</f>
        <v>1</v>
      </c>
      <c r="AL11" s="112"/>
      <c r="AM11" s="112" t="b">
        <f>ISBLANK(T11)</f>
        <v>1</v>
      </c>
      <c r="AN11" s="112" t="b">
        <f>ISBLANK(U11)</f>
        <v>1</v>
      </c>
      <c r="AO11" s="112"/>
      <c r="AP11" s="112" t="b">
        <f>ISBLANK(W11)</f>
        <v>1</v>
      </c>
      <c r="AQ11" s="112" t="b">
        <f>ISBLANK(X11)</f>
        <v>1</v>
      </c>
    </row>
    <row r="12" spans="1:47" s="103" customFormat="1" x14ac:dyDescent="0.25">
      <c r="A12" s="149" t="s">
        <v>101</v>
      </c>
      <c r="B12" s="150" t="s">
        <v>16</v>
      </c>
      <c r="C12" s="151"/>
      <c r="D12" s="152">
        <v>1</v>
      </c>
      <c r="E12" s="153"/>
      <c r="F12" s="154"/>
      <c r="G12" s="155">
        <v>2</v>
      </c>
      <c r="H12" s="156">
        <f t="shared" ref="H12:H33" si="0">G12*30</f>
        <v>60</v>
      </c>
      <c r="I12" s="157">
        <f>J12+K12+L12</f>
        <v>30</v>
      </c>
      <c r="J12" s="158"/>
      <c r="K12" s="158"/>
      <c r="L12" s="223">
        <v>30</v>
      </c>
      <c r="M12" s="277">
        <f t="shared" ref="M12:M33" si="1">H12-I12</f>
        <v>30</v>
      </c>
      <c r="N12" s="160">
        <f>I12/15</f>
        <v>2</v>
      </c>
      <c r="O12" s="631"/>
      <c r="P12" s="619"/>
      <c r="Q12" s="162"/>
      <c r="R12" s="615"/>
      <c r="S12" s="607"/>
      <c r="T12" s="162"/>
      <c r="U12" s="615"/>
      <c r="V12" s="607"/>
      <c r="W12" s="162"/>
      <c r="X12" s="161"/>
      <c r="AE12" s="51" t="s">
        <v>95</v>
      </c>
      <c r="AF12" s="122">
        <f>AJ34+AK34</f>
        <v>9</v>
      </c>
      <c r="AG12" s="112" t="b">
        <f t="shared" ref="AG12:AQ33" si="2">ISBLANK(N12)</f>
        <v>0</v>
      </c>
      <c r="AH12" s="112" t="b">
        <f t="shared" si="2"/>
        <v>1</v>
      </c>
      <c r="AI12" s="113"/>
      <c r="AJ12" s="112" t="b">
        <f t="shared" si="2"/>
        <v>1</v>
      </c>
      <c r="AK12" s="112" t="b">
        <f t="shared" si="2"/>
        <v>1</v>
      </c>
      <c r="AL12" s="113"/>
      <c r="AM12" s="112" t="b">
        <f t="shared" si="2"/>
        <v>1</v>
      </c>
      <c r="AN12" s="112" t="b">
        <f t="shared" si="2"/>
        <v>1</v>
      </c>
      <c r="AO12" s="113"/>
      <c r="AP12" s="112" t="b">
        <f t="shared" si="2"/>
        <v>1</v>
      </c>
      <c r="AQ12" s="112" t="b">
        <f t="shared" si="2"/>
        <v>1</v>
      </c>
      <c r="AU12" s="345">
        <f>I12/H12*100</f>
        <v>50</v>
      </c>
    </row>
    <row r="13" spans="1:47" s="103" customFormat="1" x14ac:dyDescent="0.25">
      <c r="A13" s="149" t="s">
        <v>102</v>
      </c>
      <c r="B13" s="150" t="s">
        <v>16</v>
      </c>
      <c r="C13" s="151"/>
      <c r="D13" s="152">
        <v>2</v>
      </c>
      <c r="E13" s="153"/>
      <c r="F13" s="154"/>
      <c r="G13" s="155">
        <v>2</v>
      </c>
      <c r="H13" s="156">
        <f t="shared" si="0"/>
        <v>60</v>
      </c>
      <c r="I13" s="157">
        <f t="shared" ref="I13:I14" si="3">J13+K13+L13</f>
        <v>36</v>
      </c>
      <c r="J13" s="158"/>
      <c r="K13" s="158"/>
      <c r="L13" s="223">
        <f>'семестровка 2020'!I26</f>
        <v>36</v>
      </c>
      <c r="M13" s="277">
        <f t="shared" si="1"/>
        <v>24</v>
      </c>
      <c r="N13" s="160"/>
      <c r="O13" s="615">
        <f>I13/18</f>
        <v>2</v>
      </c>
      <c r="P13" s="607"/>
      <c r="Q13" s="162"/>
      <c r="R13" s="615"/>
      <c r="S13" s="607"/>
      <c r="T13" s="162"/>
      <c r="U13" s="615"/>
      <c r="V13" s="607"/>
      <c r="W13" s="162"/>
      <c r="X13" s="161"/>
      <c r="AE13" s="51" t="s">
        <v>96</v>
      </c>
      <c r="AF13" s="122">
        <f>AM34+AN34</f>
        <v>0</v>
      </c>
      <c r="AG13" s="112" t="b">
        <f t="shared" si="2"/>
        <v>1</v>
      </c>
      <c r="AH13" s="112" t="b">
        <f t="shared" si="2"/>
        <v>0</v>
      </c>
      <c r="AI13" s="113"/>
      <c r="AJ13" s="112" t="b">
        <f t="shared" si="2"/>
        <v>1</v>
      </c>
      <c r="AK13" s="112" t="b">
        <f t="shared" si="2"/>
        <v>1</v>
      </c>
      <c r="AL13" s="113"/>
      <c r="AM13" s="112" t="b">
        <f t="shared" si="2"/>
        <v>1</v>
      </c>
      <c r="AN13" s="112" t="b">
        <f t="shared" si="2"/>
        <v>1</v>
      </c>
      <c r="AO13" s="113"/>
      <c r="AP13" s="112" t="b">
        <f t="shared" si="2"/>
        <v>1</v>
      </c>
      <c r="AQ13" s="112" t="b">
        <f t="shared" si="2"/>
        <v>1</v>
      </c>
      <c r="AU13" s="345">
        <f t="shared" ref="AU13:AU73" si="4">I13/H13*100</f>
        <v>60</v>
      </c>
    </row>
    <row r="14" spans="1:47" s="103" customFormat="1" x14ac:dyDescent="0.25">
      <c r="A14" s="149" t="s">
        <v>103</v>
      </c>
      <c r="B14" s="150" t="s">
        <v>16</v>
      </c>
      <c r="C14" s="151"/>
      <c r="D14" s="152">
        <v>8</v>
      </c>
      <c r="E14" s="163"/>
      <c r="F14" s="154"/>
      <c r="G14" s="155">
        <v>2</v>
      </c>
      <c r="H14" s="156">
        <f t="shared" si="0"/>
        <v>60</v>
      </c>
      <c r="I14" s="157">
        <f t="shared" si="3"/>
        <v>26</v>
      </c>
      <c r="J14" s="158"/>
      <c r="K14" s="158"/>
      <c r="L14" s="223">
        <v>26</v>
      </c>
      <c r="M14" s="277">
        <f t="shared" si="1"/>
        <v>34</v>
      </c>
      <c r="N14" s="160"/>
      <c r="O14" s="615"/>
      <c r="P14" s="607"/>
      <c r="Q14" s="162"/>
      <c r="R14" s="615"/>
      <c r="S14" s="607"/>
      <c r="T14" s="162"/>
      <c r="U14" s="631"/>
      <c r="V14" s="619"/>
      <c r="W14" s="164"/>
      <c r="X14" s="165">
        <v>2</v>
      </c>
      <c r="AE14" s="51" t="s">
        <v>97</v>
      </c>
      <c r="AF14" s="122">
        <f>AP34+AQ34</f>
        <v>2</v>
      </c>
      <c r="AG14" s="112" t="b">
        <f t="shared" si="2"/>
        <v>1</v>
      </c>
      <c r="AH14" s="112" t="b">
        <f t="shared" si="2"/>
        <v>1</v>
      </c>
      <c r="AI14" s="113"/>
      <c r="AJ14" s="112" t="b">
        <f t="shared" si="2"/>
        <v>1</v>
      </c>
      <c r="AK14" s="112" t="b">
        <f t="shared" si="2"/>
        <v>1</v>
      </c>
      <c r="AL14" s="113"/>
      <c r="AM14" s="112" t="b">
        <f t="shared" si="2"/>
        <v>1</v>
      </c>
      <c r="AN14" s="112" t="b">
        <f t="shared" si="2"/>
        <v>1</v>
      </c>
      <c r="AO14" s="113"/>
      <c r="AP14" s="112" t="b">
        <f t="shared" si="2"/>
        <v>1</v>
      </c>
      <c r="AQ14" s="112" t="b">
        <f t="shared" si="2"/>
        <v>0</v>
      </c>
      <c r="AU14" s="345">
        <f t="shared" si="4"/>
        <v>43.333333333333336</v>
      </c>
    </row>
    <row r="15" spans="1:47" s="103" customFormat="1" x14ac:dyDescent="0.25">
      <c r="A15" s="174" t="s">
        <v>402</v>
      </c>
      <c r="B15" s="183" t="s">
        <v>18</v>
      </c>
      <c r="C15" s="166"/>
      <c r="D15" s="167"/>
      <c r="E15" s="167"/>
      <c r="F15" s="168"/>
      <c r="G15" s="348">
        <f>SUM(G16:G17)</f>
        <v>4</v>
      </c>
      <c r="H15" s="178">
        <f>SUM(H16:H17)</f>
        <v>120</v>
      </c>
      <c r="I15" s="151">
        <f>SUM(I16:I17)</f>
        <v>66</v>
      </c>
      <c r="J15" s="349"/>
      <c r="K15" s="349"/>
      <c r="L15" s="350">
        <f>SUM(L16:L17)</f>
        <v>66</v>
      </c>
      <c r="M15" s="282">
        <f>H15-I15</f>
        <v>54</v>
      </c>
      <c r="N15" s="171"/>
      <c r="O15" s="615"/>
      <c r="P15" s="607"/>
      <c r="Q15" s="173"/>
      <c r="R15" s="615"/>
      <c r="S15" s="607"/>
      <c r="T15" s="173"/>
      <c r="U15" s="632"/>
      <c r="V15" s="607"/>
      <c r="W15" s="173"/>
      <c r="X15" s="172"/>
      <c r="AF15" s="122">
        <f>SUM(AF11:AF14)</f>
        <v>56</v>
      </c>
      <c r="AG15" s="112" t="b">
        <f t="shared" si="2"/>
        <v>1</v>
      </c>
      <c r="AH15" s="112" t="b">
        <f t="shared" si="2"/>
        <v>1</v>
      </c>
      <c r="AI15" s="113"/>
      <c r="AJ15" s="112" t="b">
        <f t="shared" si="2"/>
        <v>1</v>
      </c>
      <c r="AK15" s="112" t="b">
        <f t="shared" si="2"/>
        <v>1</v>
      </c>
      <c r="AL15" s="113"/>
      <c r="AM15" s="112" t="b">
        <f t="shared" si="2"/>
        <v>1</v>
      </c>
      <c r="AN15" s="112" t="b">
        <f t="shared" si="2"/>
        <v>1</v>
      </c>
      <c r="AO15" s="113"/>
      <c r="AP15" s="112" t="b">
        <f t="shared" si="2"/>
        <v>1</v>
      </c>
      <c r="AQ15" s="112" t="b">
        <f t="shared" si="2"/>
        <v>1</v>
      </c>
      <c r="AU15" s="345">
        <f t="shared" si="4"/>
        <v>55.000000000000007</v>
      </c>
    </row>
    <row r="16" spans="1:47" s="103" customFormat="1" x14ac:dyDescent="0.25">
      <c r="A16" s="363" t="s">
        <v>420</v>
      </c>
      <c r="B16" s="150" t="s">
        <v>18</v>
      </c>
      <c r="C16" s="166"/>
      <c r="D16" s="167" t="s">
        <v>210</v>
      </c>
      <c r="E16" s="347"/>
      <c r="F16" s="168"/>
      <c r="G16" s="169">
        <v>2</v>
      </c>
      <c r="H16" s="156">
        <f>G16*30</f>
        <v>60</v>
      </c>
      <c r="I16" s="157">
        <f>J16+L16</f>
        <v>30</v>
      </c>
      <c r="J16" s="170"/>
      <c r="K16" s="170"/>
      <c r="L16" s="279">
        <v>30</v>
      </c>
      <c r="M16" s="277">
        <f>H16-I16</f>
        <v>30</v>
      </c>
      <c r="N16" s="171">
        <v>2</v>
      </c>
      <c r="O16" s="615"/>
      <c r="P16" s="607"/>
      <c r="Q16" s="173"/>
      <c r="R16" s="615"/>
      <c r="S16" s="607"/>
      <c r="T16" s="173"/>
      <c r="U16" s="632"/>
      <c r="V16" s="607"/>
      <c r="W16" s="173"/>
      <c r="X16" s="172"/>
      <c r="AF16" s="122"/>
      <c r="AG16" s="112"/>
      <c r="AH16" s="112"/>
      <c r="AI16" s="113"/>
      <c r="AJ16" s="112"/>
      <c r="AK16" s="112"/>
      <c r="AL16" s="113"/>
      <c r="AM16" s="112"/>
      <c r="AN16" s="112"/>
      <c r="AO16" s="113"/>
      <c r="AP16" s="112"/>
      <c r="AQ16" s="112"/>
      <c r="AU16" s="345"/>
    </row>
    <row r="17" spans="1:47" s="103" customFormat="1" x14ac:dyDescent="0.25">
      <c r="A17" s="363" t="s">
        <v>421</v>
      </c>
      <c r="B17" s="150" t="s">
        <v>18</v>
      </c>
      <c r="C17" s="166"/>
      <c r="D17" s="167" t="s">
        <v>422</v>
      </c>
      <c r="E17" s="347"/>
      <c r="F17" s="168"/>
      <c r="G17" s="169">
        <v>2</v>
      </c>
      <c r="H17" s="156">
        <f>G17*30</f>
        <v>60</v>
      </c>
      <c r="I17" s="157">
        <f>J17+L17</f>
        <v>36</v>
      </c>
      <c r="J17" s="170"/>
      <c r="K17" s="170"/>
      <c r="L17" s="279">
        <v>36</v>
      </c>
      <c r="M17" s="277">
        <f>H17-I17</f>
        <v>24</v>
      </c>
      <c r="N17" s="171"/>
      <c r="O17" s="632">
        <v>2</v>
      </c>
      <c r="P17" s="607"/>
      <c r="Q17" s="173"/>
      <c r="R17" s="615"/>
      <c r="S17" s="607"/>
      <c r="T17" s="173"/>
      <c r="U17" s="632"/>
      <c r="V17" s="607"/>
      <c r="W17" s="173"/>
      <c r="X17" s="172"/>
      <c r="AF17" s="122"/>
      <c r="AG17" s="112"/>
      <c r="AH17" s="112"/>
      <c r="AI17" s="113"/>
      <c r="AJ17" s="112"/>
      <c r="AK17" s="112"/>
      <c r="AL17" s="113"/>
      <c r="AM17" s="112"/>
      <c r="AN17" s="112"/>
      <c r="AO17" s="113"/>
      <c r="AP17" s="112"/>
      <c r="AQ17" s="112"/>
      <c r="AU17" s="345"/>
    </row>
    <row r="18" spans="1:47" s="103" customFormat="1" ht="31.5" x14ac:dyDescent="0.25">
      <c r="A18" s="174" t="s">
        <v>105</v>
      </c>
      <c r="B18" s="325" t="s">
        <v>423</v>
      </c>
      <c r="C18" s="151"/>
      <c r="D18" s="175" t="s">
        <v>210</v>
      </c>
      <c r="E18" s="163"/>
      <c r="F18" s="176"/>
      <c r="G18" s="177">
        <v>3</v>
      </c>
      <c r="H18" s="178">
        <f t="shared" si="0"/>
        <v>90</v>
      </c>
      <c r="I18" s="151">
        <f t="shared" ref="I18:I20" si="5">J18+L18</f>
        <v>30</v>
      </c>
      <c r="J18" s="152">
        <v>15</v>
      </c>
      <c r="K18" s="152"/>
      <c r="L18" s="153">
        <v>15</v>
      </c>
      <c r="M18" s="282">
        <f t="shared" si="1"/>
        <v>60</v>
      </c>
      <c r="N18" s="160">
        <v>2</v>
      </c>
      <c r="O18" s="615"/>
      <c r="P18" s="607"/>
      <c r="Q18" s="162"/>
      <c r="R18" s="615"/>
      <c r="S18" s="607"/>
      <c r="T18" s="162"/>
      <c r="U18" s="615"/>
      <c r="V18" s="607"/>
      <c r="W18" s="162"/>
      <c r="X18" s="180"/>
      <c r="AG18" s="112" t="b">
        <f t="shared" si="2"/>
        <v>0</v>
      </c>
      <c r="AH18" s="112" t="b">
        <f t="shared" si="2"/>
        <v>1</v>
      </c>
      <c r="AI18" s="113"/>
      <c r="AJ18" s="112" t="b">
        <f t="shared" si="2"/>
        <v>1</v>
      </c>
      <c r="AK18" s="112" t="b">
        <f t="shared" si="2"/>
        <v>1</v>
      </c>
      <c r="AL18" s="113"/>
      <c r="AM18" s="112" t="b">
        <f t="shared" si="2"/>
        <v>1</v>
      </c>
      <c r="AN18" s="112" t="b">
        <f t="shared" si="2"/>
        <v>1</v>
      </c>
      <c r="AO18" s="113"/>
      <c r="AP18" s="112" t="b">
        <f t="shared" si="2"/>
        <v>1</v>
      </c>
      <c r="AQ18" s="112" t="b">
        <f t="shared" si="2"/>
        <v>1</v>
      </c>
      <c r="AU18" s="345">
        <f t="shared" si="4"/>
        <v>33.333333333333329</v>
      </c>
    </row>
    <row r="19" spans="1:47" s="103" customFormat="1" ht="21.75" customHeight="1" x14ac:dyDescent="0.25">
      <c r="A19" s="174" t="s">
        <v>211</v>
      </c>
      <c r="B19" s="325" t="s">
        <v>176</v>
      </c>
      <c r="C19" s="151">
        <v>1</v>
      </c>
      <c r="D19" s="175"/>
      <c r="E19" s="163"/>
      <c r="F19" s="176"/>
      <c r="G19" s="177">
        <v>5</v>
      </c>
      <c r="H19" s="178">
        <f t="shared" si="0"/>
        <v>150</v>
      </c>
      <c r="I19" s="151">
        <f t="shared" si="5"/>
        <v>60</v>
      </c>
      <c r="J19" s="152">
        <v>30</v>
      </c>
      <c r="K19" s="152"/>
      <c r="L19" s="153">
        <v>30</v>
      </c>
      <c r="M19" s="282">
        <f t="shared" si="1"/>
        <v>90</v>
      </c>
      <c r="N19" s="160">
        <f>I19/15</f>
        <v>4</v>
      </c>
      <c r="O19" s="615"/>
      <c r="P19" s="607"/>
      <c r="Q19" s="162"/>
      <c r="R19" s="615"/>
      <c r="S19" s="607"/>
      <c r="T19" s="162"/>
      <c r="U19" s="615"/>
      <c r="V19" s="607"/>
      <c r="W19" s="162"/>
      <c r="X19" s="180"/>
      <c r="AG19" s="112" t="b">
        <f t="shared" si="2"/>
        <v>0</v>
      </c>
      <c r="AH19" s="112" t="b">
        <f t="shared" si="2"/>
        <v>1</v>
      </c>
      <c r="AI19" s="113"/>
      <c r="AJ19" s="112" t="b">
        <f t="shared" si="2"/>
        <v>1</v>
      </c>
      <c r="AK19" s="112" t="b">
        <f t="shared" si="2"/>
        <v>1</v>
      </c>
      <c r="AL19" s="113"/>
      <c r="AM19" s="112" t="b">
        <f t="shared" si="2"/>
        <v>1</v>
      </c>
      <c r="AN19" s="112" t="b">
        <f t="shared" si="2"/>
        <v>1</v>
      </c>
      <c r="AO19" s="113"/>
      <c r="AP19" s="112" t="b">
        <f t="shared" si="2"/>
        <v>1</v>
      </c>
      <c r="AQ19" s="112" t="b">
        <f t="shared" si="2"/>
        <v>1</v>
      </c>
      <c r="AU19" s="345">
        <f t="shared" si="4"/>
        <v>40</v>
      </c>
    </row>
    <row r="20" spans="1:47" s="103" customFormat="1" ht="36.75" customHeight="1" x14ac:dyDescent="0.25">
      <c r="A20" s="174" t="s">
        <v>106</v>
      </c>
      <c r="B20" s="325" t="s">
        <v>107</v>
      </c>
      <c r="C20" s="151"/>
      <c r="D20" s="152">
        <v>2</v>
      </c>
      <c r="E20" s="153"/>
      <c r="F20" s="181"/>
      <c r="G20" s="177">
        <v>3</v>
      </c>
      <c r="H20" s="178">
        <f t="shared" si="0"/>
        <v>90</v>
      </c>
      <c r="I20" s="151">
        <f t="shared" si="5"/>
        <v>36</v>
      </c>
      <c r="J20" s="152">
        <f>'семестровка 2020'!G32</f>
        <v>18</v>
      </c>
      <c r="K20" s="152"/>
      <c r="L20" s="153">
        <f>'семестровка 2020'!I32</f>
        <v>18</v>
      </c>
      <c r="M20" s="282">
        <f t="shared" si="1"/>
        <v>54</v>
      </c>
      <c r="N20" s="160"/>
      <c r="O20" s="615">
        <f>'семестровка 2020'!K32</f>
        <v>2</v>
      </c>
      <c r="P20" s="611"/>
      <c r="Q20" s="162"/>
      <c r="R20" s="615"/>
      <c r="S20" s="607"/>
      <c r="T20" s="162"/>
      <c r="U20" s="615"/>
      <c r="V20" s="607"/>
      <c r="W20" s="162"/>
      <c r="X20" s="161"/>
      <c r="AG20" s="112" t="b">
        <f t="shared" si="2"/>
        <v>1</v>
      </c>
      <c r="AH20" s="112" t="b">
        <f t="shared" si="2"/>
        <v>0</v>
      </c>
      <c r="AI20" s="113"/>
      <c r="AJ20" s="112" t="b">
        <f t="shared" si="2"/>
        <v>1</v>
      </c>
      <c r="AK20" s="112" t="b">
        <f t="shared" si="2"/>
        <v>1</v>
      </c>
      <c r="AL20" s="113"/>
      <c r="AM20" s="112" t="b">
        <f t="shared" si="2"/>
        <v>1</v>
      </c>
      <c r="AN20" s="112" t="b">
        <f t="shared" si="2"/>
        <v>1</v>
      </c>
      <c r="AO20" s="113"/>
      <c r="AP20" s="112" t="b">
        <f t="shared" si="2"/>
        <v>1</v>
      </c>
      <c r="AQ20" s="112" t="b">
        <f t="shared" si="2"/>
        <v>1</v>
      </c>
      <c r="AU20" s="345">
        <f t="shared" si="4"/>
        <v>40</v>
      </c>
    </row>
    <row r="21" spans="1:47" s="103" customFormat="1" ht="19.5" customHeight="1" x14ac:dyDescent="0.25">
      <c r="A21" s="174" t="s">
        <v>108</v>
      </c>
      <c r="B21" s="325" t="s">
        <v>382</v>
      </c>
      <c r="C21" s="151"/>
      <c r="D21" s="152">
        <v>2</v>
      </c>
      <c r="E21" s="153"/>
      <c r="F21" s="181"/>
      <c r="G21" s="177">
        <v>3</v>
      </c>
      <c r="H21" s="178">
        <f t="shared" ref="H21" si="6">G21*30</f>
        <v>90</v>
      </c>
      <c r="I21" s="151">
        <f t="shared" ref="I21" si="7">J21+L21</f>
        <v>36</v>
      </c>
      <c r="J21" s="152">
        <v>18</v>
      </c>
      <c r="K21" s="152"/>
      <c r="L21" s="153">
        <f>'семестровка 2020'!I27</f>
        <v>18</v>
      </c>
      <c r="M21" s="282">
        <f t="shared" ref="M21" si="8">H21-I21</f>
        <v>54</v>
      </c>
      <c r="N21" s="160"/>
      <c r="O21" s="615">
        <v>2</v>
      </c>
      <c r="P21" s="611"/>
      <c r="Q21" s="162"/>
      <c r="R21" s="615"/>
      <c r="S21" s="607"/>
      <c r="T21" s="162"/>
      <c r="U21" s="615"/>
      <c r="V21" s="607"/>
      <c r="W21" s="162"/>
      <c r="X21" s="161"/>
      <c r="AG21" s="112" t="b">
        <f t="shared" si="2"/>
        <v>1</v>
      </c>
      <c r="AH21" s="112" t="b">
        <f t="shared" si="2"/>
        <v>0</v>
      </c>
      <c r="AI21" s="113"/>
      <c r="AJ21" s="112" t="b">
        <f t="shared" si="2"/>
        <v>1</v>
      </c>
      <c r="AK21" s="112" t="b">
        <f t="shared" si="2"/>
        <v>1</v>
      </c>
      <c r="AL21" s="113"/>
      <c r="AM21" s="112" t="b">
        <f t="shared" si="2"/>
        <v>1</v>
      </c>
      <c r="AN21" s="112" t="b">
        <f t="shared" si="2"/>
        <v>1</v>
      </c>
      <c r="AO21" s="113"/>
      <c r="AP21" s="112" t="b">
        <f t="shared" si="2"/>
        <v>1</v>
      </c>
      <c r="AQ21" s="112" t="b">
        <f t="shared" si="2"/>
        <v>1</v>
      </c>
      <c r="AU21" s="345">
        <f t="shared" si="4"/>
        <v>40</v>
      </c>
    </row>
    <row r="22" spans="1:47" s="103" customFormat="1" x14ac:dyDescent="0.25">
      <c r="A22" s="174" t="s">
        <v>109</v>
      </c>
      <c r="B22" s="325" t="s">
        <v>31</v>
      </c>
      <c r="C22" s="151">
        <v>2</v>
      </c>
      <c r="D22" s="152"/>
      <c r="E22" s="153"/>
      <c r="F22" s="181"/>
      <c r="G22" s="177">
        <v>3</v>
      </c>
      <c r="H22" s="178">
        <f>G22*30</f>
        <v>90</v>
      </c>
      <c r="I22" s="151">
        <f>J22+L22</f>
        <v>36</v>
      </c>
      <c r="J22" s="152">
        <f>'семестровка 2020'!G30</f>
        <v>18</v>
      </c>
      <c r="K22" s="152"/>
      <c r="L22" s="153">
        <v>18</v>
      </c>
      <c r="M22" s="282">
        <f>H22-I22</f>
        <v>54</v>
      </c>
      <c r="N22" s="160"/>
      <c r="O22" s="615">
        <v>2</v>
      </c>
      <c r="P22" s="611"/>
      <c r="Q22" s="162"/>
      <c r="R22" s="615"/>
      <c r="S22" s="607"/>
      <c r="T22" s="162"/>
      <c r="U22" s="615"/>
      <c r="V22" s="607"/>
      <c r="W22" s="162"/>
      <c r="X22" s="161"/>
      <c r="AG22" s="112" t="b">
        <f t="shared" si="2"/>
        <v>1</v>
      </c>
      <c r="AH22" s="112" t="b">
        <f t="shared" si="2"/>
        <v>0</v>
      </c>
      <c r="AI22" s="113"/>
      <c r="AJ22" s="112" t="b">
        <f t="shared" si="2"/>
        <v>1</v>
      </c>
      <c r="AK22" s="112" t="b">
        <f t="shared" si="2"/>
        <v>1</v>
      </c>
      <c r="AL22" s="113"/>
      <c r="AM22" s="112" t="b">
        <f t="shared" si="2"/>
        <v>1</v>
      </c>
      <c r="AN22" s="112" t="b">
        <f t="shared" si="2"/>
        <v>1</v>
      </c>
      <c r="AO22" s="113"/>
      <c r="AP22" s="112" t="b">
        <f t="shared" si="2"/>
        <v>1</v>
      </c>
      <c r="AQ22" s="112" t="b">
        <f t="shared" si="2"/>
        <v>1</v>
      </c>
      <c r="AU22" s="345">
        <f t="shared" si="4"/>
        <v>40</v>
      </c>
    </row>
    <row r="23" spans="1:47" s="104" customFormat="1" x14ac:dyDescent="0.25">
      <c r="A23" s="174" t="s">
        <v>110</v>
      </c>
      <c r="B23" s="325" t="s">
        <v>20</v>
      </c>
      <c r="C23" s="151">
        <v>1</v>
      </c>
      <c r="D23" s="152"/>
      <c r="E23" s="153"/>
      <c r="F23" s="181"/>
      <c r="G23" s="177">
        <f>'семестровка 2020'!D12</f>
        <v>6</v>
      </c>
      <c r="H23" s="178">
        <f t="shared" si="0"/>
        <v>180</v>
      </c>
      <c r="I23" s="151">
        <f t="shared" ref="I23:I33" si="9">J23+K23+L23</f>
        <v>60</v>
      </c>
      <c r="J23" s="152">
        <f>'семестровка 2020'!G12</f>
        <v>30</v>
      </c>
      <c r="K23" s="152"/>
      <c r="L23" s="153">
        <v>30</v>
      </c>
      <c r="M23" s="282">
        <f t="shared" si="1"/>
        <v>120</v>
      </c>
      <c r="N23" s="182">
        <v>4</v>
      </c>
      <c r="O23" s="615"/>
      <c r="P23" s="607"/>
      <c r="Q23" s="157"/>
      <c r="R23" s="615"/>
      <c r="S23" s="607"/>
      <c r="T23" s="157"/>
      <c r="U23" s="606"/>
      <c r="V23" s="607"/>
      <c r="W23" s="157"/>
      <c r="X23" s="159"/>
      <c r="AG23" s="112" t="b">
        <f t="shared" si="2"/>
        <v>0</v>
      </c>
      <c r="AH23" s="112" t="b">
        <f t="shared" si="2"/>
        <v>1</v>
      </c>
      <c r="AI23" s="114"/>
      <c r="AJ23" s="112" t="b">
        <f t="shared" si="2"/>
        <v>1</v>
      </c>
      <c r="AK23" s="112" t="b">
        <f t="shared" si="2"/>
        <v>1</v>
      </c>
      <c r="AL23" s="114"/>
      <c r="AM23" s="112" t="b">
        <f t="shared" si="2"/>
        <v>1</v>
      </c>
      <c r="AN23" s="112" t="b">
        <f t="shared" si="2"/>
        <v>1</v>
      </c>
      <c r="AO23" s="114"/>
      <c r="AP23" s="112" t="b">
        <f t="shared" si="2"/>
        <v>1</v>
      </c>
      <c r="AQ23" s="112" t="b">
        <f t="shared" si="2"/>
        <v>1</v>
      </c>
      <c r="AU23" s="345">
        <f t="shared" si="4"/>
        <v>33.333333333333329</v>
      </c>
    </row>
    <row r="24" spans="1:47" s="103" customFormat="1" ht="31.5" x14ac:dyDescent="0.25">
      <c r="A24" s="174" t="s">
        <v>111</v>
      </c>
      <c r="B24" s="183" t="s">
        <v>427</v>
      </c>
      <c r="C24" s="184">
        <v>2</v>
      </c>
      <c r="D24" s="152"/>
      <c r="E24" s="153"/>
      <c r="F24" s="179"/>
      <c r="G24" s="177">
        <v>5</v>
      </c>
      <c r="H24" s="178">
        <f t="shared" si="0"/>
        <v>150</v>
      </c>
      <c r="I24" s="151">
        <f t="shared" si="9"/>
        <v>72</v>
      </c>
      <c r="J24" s="152">
        <f>'семестровка 2020'!G28</f>
        <v>36</v>
      </c>
      <c r="K24" s="152">
        <v>18</v>
      </c>
      <c r="L24" s="153">
        <v>18</v>
      </c>
      <c r="M24" s="282">
        <f t="shared" si="1"/>
        <v>78</v>
      </c>
      <c r="N24" s="182"/>
      <c r="O24" s="606">
        <v>4</v>
      </c>
      <c r="P24" s="607"/>
      <c r="Q24" s="157"/>
      <c r="R24" s="615"/>
      <c r="S24" s="607"/>
      <c r="T24" s="157"/>
      <c r="U24" s="606"/>
      <c r="V24" s="607"/>
      <c r="W24" s="157"/>
      <c r="X24" s="159"/>
      <c r="AG24" s="112" t="b">
        <f t="shared" si="2"/>
        <v>1</v>
      </c>
      <c r="AH24" s="112" t="b">
        <f t="shared" si="2"/>
        <v>0</v>
      </c>
      <c r="AI24" s="113"/>
      <c r="AJ24" s="112" t="b">
        <f t="shared" si="2"/>
        <v>1</v>
      </c>
      <c r="AK24" s="112" t="b">
        <f t="shared" si="2"/>
        <v>1</v>
      </c>
      <c r="AL24" s="113"/>
      <c r="AM24" s="112" t="b">
        <f t="shared" si="2"/>
        <v>1</v>
      </c>
      <c r="AN24" s="112" t="b">
        <f t="shared" si="2"/>
        <v>1</v>
      </c>
      <c r="AO24" s="113"/>
      <c r="AP24" s="112" t="b">
        <f t="shared" si="2"/>
        <v>1</v>
      </c>
      <c r="AQ24" s="112" t="b">
        <f t="shared" si="2"/>
        <v>1</v>
      </c>
      <c r="AU24" s="345">
        <f t="shared" si="4"/>
        <v>48</v>
      </c>
    </row>
    <row r="25" spans="1:47" s="103" customFormat="1" x14ac:dyDescent="0.25">
      <c r="A25" s="174" t="s">
        <v>135</v>
      </c>
      <c r="B25" s="183" t="s">
        <v>424</v>
      </c>
      <c r="C25" s="184"/>
      <c r="D25" s="152">
        <v>1</v>
      </c>
      <c r="E25" s="152"/>
      <c r="F25" s="179"/>
      <c r="G25" s="185">
        <v>3</v>
      </c>
      <c r="H25" s="178">
        <f t="shared" si="0"/>
        <v>90</v>
      </c>
      <c r="I25" s="151">
        <f t="shared" si="9"/>
        <v>45</v>
      </c>
      <c r="J25" s="152">
        <f>'семестровка 2020'!G14</f>
        <v>15</v>
      </c>
      <c r="K25" s="152">
        <v>30</v>
      </c>
      <c r="L25" s="153"/>
      <c r="M25" s="282">
        <f t="shared" si="1"/>
        <v>45</v>
      </c>
      <c r="N25" s="182">
        <f>I25/15</f>
        <v>3</v>
      </c>
      <c r="O25" s="615"/>
      <c r="P25" s="607"/>
      <c r="Q25" s="157"/>
      <c r="R25" s="615"/>
      <c r="S25" s="607"/>
      <c r="T25" s="157"/>
      <c r="U25" s="606"/>
      <c r="V25" s="607"/>
      <c r="W25" s="157"/>
      <c r="X25" s="159"/>
      <c r="AD25" s="103" t="s">
        <v>276</v>
      </c>
      <c r="AG25" s="112" t="b">
        <f t="shared" si="2"/>
        <v>0</v>
      </c>
      <c r="AH25" s="112" t="b">
        <f t="shared" si="2"/>
        <v>1</v>
      </c>
      <c r="AI25" s="113"/>
      <c r="AJ25" s="112" t="b">
        <f t="shared" si="2"/>
        <v>1</v>
      </c>
      <c r="AK25" s="112" t="b">
        <f t="shared" si="2"/>
        <v>1</v>
      </c>
      <c r="AL25" s="113"/>
      <c r="AM25" s="112" t="b">
        <f t="shared" si="2"/>
        <v>1</v>
      </c>
      <c r="AN25" s="112" t="b">
        <f t="shared" si="2"/>
        <v>1</v>
      </c>
      <c r="AO25" s="113"/>
      <c r="AP25" s="112" t="b">
        <f t="shared" si="2"/>
        <v>1</v>
      </c>
      <c r="AQ25" s="112" t="b">
        <f t="shared" si="2"/>
        <v>1</v>
      </c>
      <c r="AU25" s="345">
        <f t="shared" si="4"/>
        <v>50</v>
      </c>
    </row>
    <row r="26" spans="1:47" s="103" customFormat="1" ht="31.5" x14ac:dyDescent="0.25">
      <c r="A26" s="174" t="s">
        <v>136</v>
      </c>
      <c r="B26" s="325" t="s">
        <v>295</v>
      </c>
      <c r="C26" s="184">
        <v>1</v>
      </c>
      <c r="D26" s="152"/>
      <c r="E26" s="152"/>
      <c r="F26" s="179"/>
      <c r="G26" s="185">
        <v>4</v>
      </c>
      <c r="H26" s="178">
        <f t="shared" si="0"/>
        <v>120</v>
      </c>
      <c r="I26" s="151">
        <f t="shared" si="9"/>
        <v>45</v>
      </c>
      <c r="J26" s="152">
        <f>'семестровка 2020'!G13</f>
        <v>30</v>
      </c>
      <c r="K26" s="152"/>
      <c r="L26" s="153">
        <v>15</v>
      </c>
      <c r="M26" s="282">
        <f t="shared" si="1"/>
        <v>75</v>
      </c>
      <c r="N26" s="160">
        <f>I26/15</f>
        <v>3</v>
      </c>
      <c r="O26" s="615"/>
      <c r="P26" s="607"/>
      <c r="Q26" s="162"/>
      <c r="R26" s="615"/>
      <c r="S26" s="607"/>
      <c r="T26" s="162"/>
      <c r="U26" s="615"/>
      <c r="V26" s="607"/>
      <c r="W26" s="162"/>
      <c r="X26" s="161"/>
      <c r="AD26" s="103" t="s">
        <v>275</v>
      </c>
      <c r="AG26" s="112" t="b">
        <f t="shared" si="2"/>
        <v>0</v>
      </c>
      <c r="AH26" s="112" t="b">
        <f t="shared" si="2"/>
        <v>1</v>
      </c>
      <c r="AI26" s="113"/>
      <c r="AJ26" s="112" t="b">
        <f t="shared" si="2"/>
        <v>1</v>
      </c>
      <c r="AK26" s="112" t="b">
        <f t="shared" si="2"/>
        <v>1</v>
      </c>
      <c r="AL26" s="113"/>
      <c r="AM26" s="112" t="b">
        <f t="shared" si="2"/>
        <v>1</v>
      </c>
      <c r="AN26" s="112" t="b">
        <f t="shared" si="2"/>
        <v>1</v>
      </c>
      <c r="AO26" s="113"/>
      <c r="AP26" s="112" t="b">
        <f t="shared" si="2"/>
        <v>1</v>
      </c>
      <c r="AQ26" s="112" t="b">
        <f t="shared" si="2"/>
        <v>1</v>
      </c>
      <c r="AU26" s="345">
        <f t="shared" si="4"/>
        <v>37.5</v>
      </c>
    </row>
    <row r="27" spans="1:47" s="103" customFormat="1" x14ac:dyDescent="0.25">
      <c r="A27" s="174" t="s">
        <v>137</v>
      </c>
      <c r="B27" s="183" t="s">
        <v>201</v>
      </c>
      <c r="C27" s="184">
        <v>2</v>
      </c>
      <c r="D27" s="152"/>
      <c r="E27" s="152"/>
      <c r="F27" s="179"/>
      <c r="G27" s="185">
        <f>'семестровка 2020'!D29</f>
        <v>6</v>
      </c>
      <c r="H27" s="178">
        <f t="shared" si="0"/>
        <v>180</v>
      </c>
      <c r="I27" s="151">
        <f t="shared" si="9"/>
        <v>72</v>
      </c>
      <c r="J27" s="152">
        <f>'семестровка 2020'!G29</f>
        <v>36</v>
      </c>
      <c r="K27" s="152"/>
      <c r="L27" s="153">
        <f>'семестровка 2020'!I29</f>
        <v>36</v>
      </c>
      <c r="M27" s="282">
        <f t="shared" si="1"/>
        <v>108</v>
      </c>
      <c r="N27" s="160"/>
      <c r="O27" s="615">
        <f>'семестровка 2020'!K29</f>
        <v>4</v>
      </c>
      <c r="P27" s="607"/>
      <c r="Q27" s="162"/>
      <c r="R27" s="615"/>
      <c r="S27" s="607"/>
      <c r="T27" s="162"/>
      <c r="U27" s="615"/>
      <c r="V27" s="607"/>
      <c r="W27" s="162"/>
      <c r="X27" s="161"/>
      <c r="AG27" s="112" t="b">
        <f t="shared" si="2"/>
        <v>1</v>
      </c>
      <c r="AH27" s="112" t="b">
        <f t="shared" si="2"/>
        <v>0</v>
      </c>
      <c r="AI27" s="113"/>
      <c r="AJ27" s="112" t="b">
        <f t="shared" si="2"/>
        <v>1</v>
      </c>
      <c r="AK27" s="112" t="b">
        <f t="shared" si="2"/>
        <v>1</v>
      </c>
      <c r="AL27" s="113"/>
      <c r="AM27" s="112" t="b">
        <f t="shared" si="2"/>
        <v>1</v>
      </c>
      <c r="AN27" s="112" t="b">
        <f t="shared" si="2"/>
        <v>1</v>
      </c>
      <c r="AO27" s="113"/>
      <c r="AP27" s="112" t="b">
        <f t="shared" si="2"/>
        <v>1</v>
      </c>
      <c r="AQ27" s="112" t="b">
        <f t="shared" si="2"/>
        <v>1</v>
      </c>
      <c r="AU27" s="345">
        <f t="shared" si="4"/>
        <v>40</v>
      </c>
    </row>
    <row r="28" spans="1:47" s="103" customFormat="1" x14ac:dyDescent="0.25">
      <c r="A28" s="174" t="s">
        <v>138</v>
      </c>
      <c r="B28" s="326" t="s">
        <v>413</v>
      </c>
      <c r="C28" s="186"/>
      <c r="D28" s="305">
        <v>3</v>
      </c>
      <c r="E28" s="305"/>
      <c r="F28" s="187"/>
      <c r="G28" s="185">
        <v>4</v>
      </c>
      <c r="H28" s="188">
        <f t="shared" si="0"/>
        <v>120</v>
      </c>
      <c r="I28" s="151">
        <f t="shared" si="9"/>
        <v>60</v>
      </c>
      <c r="J28" s="152">
        <f>'семестровка 2020'!G51</f>
        <v>30</v>
      </c>
      <c r="K28" s="152"/>
      <c r="L28" s="153">
        <f>'семестровка 2020'!I51</f>
        <v>30</v>
      </c>
      <c r="M28" s="282">
        <f t="shared" si="1"/>
        <v>60</v>
      </c>
      <c r="N28" s="189"/>
      <c r="O28" s="615"/>
      <c r="P28" s="607"/>
      <c r="Q28" s="191">
        <f>'семестровка 2020'!K51</f>
        <v>4</v>
      </c>
      <c r="R28" s="615"/>
      <c r="S28" s="607"/>
      <c r="T28" s="191"/>
      <c r="U28" s="615"/>
      <c r="V28" s="607"/>
      <c r="W28" s="191"/>
      <c r="X28" s="190"/>
      <c r="AG28" s="112" t="b">
        <f t="shared" si="2"/>
        <v>1</v>
      </c>
      <c r="AH28" s="112" t="b">
        <f t="shared" si="2"/>
        <v>1</v>
      </c>
      <c r="AI28" s="113"/>
      <c r="AJ28" s="112" t="b">
        <f t="shared" si="2"/>
        <v>0</v>
      </c>
      <c r="AK28" s="112" t="b">
        <f t="shared" si="2"/>
        <v>1</v>
      </c>
      <c r="AL28" s="113"/>
      <c r="AM28" s="112" t="b">
        <f t="shared" si="2"/>
        <v>1</v>
      </c>
      <c r="AN28" s="112" t="b">
        <f t="shared" si="2"/>
        <v>1</v>
      </c>
      <c r="AO28" s="113"/>
      <c r="AP28" s="112" t="b">
        <f t="shared" si="2"/>
        <v>1</v>
      </c>
      <c r="AQ28" s="112" t="b">
        <f t="shared" si="2"/>
        <v>1</v>
      </c>
      <c r="AU28" s="345">
        <f t="shared" si="4"/>
        <v>50</v>
      </c>
    </row>
    <row r="29" spans="1:47" s="103" customFormat="1" x14ac:dyDescent="0.25">
      <c r="A29" s="174" t="s">
        <v>247</v>
      </c>
      <c r="B29" s="325" t="s">
        <v>426</v>
      </c>
      <c r="C29" s="186">
        <v>1</v>
      </c>
      <c r="D29" s="305"/>
      <c r="E29" s="305"/>
      <c r="F29" s="187"/>
      <c r="G29" s="185">
        <v>5</v>
      </c>
      <c r="H29" s="188">
        <f t="shared" ref="H29:H32" si="10">G29*30</f>
        <v>150</v>
      </c>
      <c r="I29" s="151">
        <f t="shared" ref="I29:I32" si="11">J29+K29+L29</f>
        <v>60</v>
      </c>
      <c r="J29" s="305">
        <v>30</v>
      </c>
      <c r="K29" s="305"/>
      <c r="L29" s="300">
        <v>30</v>
      </c>
      <c r="M29" s="282">
        <f t="shared" ref="M29:M32" si="12">H29-I29</f>
        <v>90</v>
      </c>
      <c r="N29" s="189">
        <v>4</v>
      </c>
      <c r="O29" s="615"/>
      <c r="P29" s="607"/>
      <c r="Q29" s="191"/>
      <c r="R29" s="615"/>
      <c r="S29" s="607"/>
      <c r="T29" s="191"/>
      <c r="U29" s="615"/>
      <c r="V29" s="607"/>
      <c r="W29" s="191"/>
      <c r="X29" s="190"/>
      <c r="AG29" s="112"/>
      <c r="AH29" s="112"/>
      <c r="AI29" s="113"/>
      <c r="AJ29" s="112"/>
      <c r="AK29" s="112"/>
      <c r="AL29" s="113"/>
      <c r="AM29" s="112"/>
      <c r="AN29" s="112"/>
      <c r="AO29" s="113"/>
      <c r="AP29" s="112"/>
      <c r="AQ29" s="112"/>
      <c r="AU29" s="345">
        <f t="shared" si="4"/>
        <v>40</v>
      </c>
    </row>
    <row r="30" spans="1:47" s="103" customFormat="1" ht="16.5" thickBot="1" x14ac:dyDescent="0.3">
      <c r="A30" s="174" t="s">
        <v>406</v>
      </c>
      <c r="B30" s="327" t="s">
        <v>428</v>
      </c>
      <c r="C30" s="192">
        <v>2</v>
      </c>
      <c r="D30" s="193"/>
      <c r="E30" s="193"/>
      <c r="F30" s="194"/>
      <c r="G30" s="195">
        <v>6</v>
      </c>
      <c r="H30" s="196">
        <f t="shared" si="10"/>
        <v>180</v>
      </c>
      <c r="I30" s="197">
        <f t="shared" si="11"/>
        <v>72</v>
      </c>
      <c r="J30" s="193">
        <v>36</v>
      </c>
      <c r="K30" s="193"/>
      <c r="L30" s="280">
        <v>36</v>
      </c>
      <c r="M30" s="283">
        <f t="shared" si="12"/>
        <v>108</v>
      </c>
      <c r="N30" s="189"/>
      <c r="O30" s="615">
        <v>4</v>
      </c>
      <c r="P30" s="607"/>
      <c r="Q30" s="191"/>
      <c r="R30" s="615"/>
      <c r="S30" s="607"/>
      <c r="T30" s="191"/>
      <c r="U30" s="615"/>
      <c r="V30" s="607"/>
      <c r="W30" s="191"/>
      <c r="X30" s="190"/>
      <c r="AG30" s="112"/>
      <c r="AH30" s="112"/>
      <c r="AI30" s="113"/>
      <c r="AJ30" s="112"/>
      <c r="AK30" s="112"/>
      <c r="AL30" s="113"/>
      <c r="AM30" s="112"/>
      <c r="AN30" s="112"/>
      <c r="AO30" s="113"/>
      <c r="AP30" s="112"/>
      <c r="AQ30" s="112"/>
      <c r="AU30" s="345"/>
    </row>
    <row r="31" spans="1:47" s="103" customFormat="1" ht="16.5" thickBot="1" x14ac:dyDescent="0.3">
      <c r="A31" s="174" t="s">
        <v>429</v>
      </c>
      <c r="B31" s="327" t="s">
        <v>430</v>
      </c>
      <c r="C31" s="192"/>
      <c r="D31" s="193">
        <v>3</v>
      </c>
      <c r="E31" s="193"/>
      <c r="F31" s="194"/>
      <c r="G31" s="195">
        <v>4</v>
      </c>
      <c r="H31" s="196">
        <f t="shared" si="10"/>
        <v>120</v>
      </c>
      <c r="I31" s="197">
        <f t="shared" si="11"/>
        <v>60</v>
      </c>
      <c r="J31" s="193">
        <v>30</v>
      </c>
      <c r="K31" s="193"/>
      <c r="L31" s="280">
        <v>30</v>
      </c>
      <c r="M31" s="283">
        <f t="shared" si="12"/>
        <v>60</v>
      </c>
      <c r="N31" s="189"/>
      <c r="O31" s="615"/>
      <c r="P31" s="607"/>
      <c r="Q31" s="191">
        <v>4</v>
      </c>
      <c r="R31" s="615"/>
      <c r="S31" s="607"/>
      <c r="T31" s="191"/>
      <c r="U31" s="615"/>
      <c r="V31" s="607"/>
      <c r="W31" s="191"/>
      <c r="X31" s="190"/>
      <c r="AG31" s="112"/>
      <c r="AH31" s="112"/>
      <c r="AI31" s="113"/>
      <c r="AJ31" s="112"/>
      <c r="AK31" s="112"/>
      <c r="AL31" s="113"/>
      <c r="AM31" s="112"/>
      <c r="AN31" s="112"/>
      <c r="AO31" s="113"/>
      <c r="AP31" s="112"/>
      <c r="AQ31" s="112"/>
      <c r="AU31" s="345"/>
    </row>
    <row r="32" spans="1:47" s="103" customFormat="1" ht="16.5" thickBot="1" x14ac:dyDescent="0.3">
      <c r="A32" s="174" t="s">
        <v>432</v>
      </c>
      <c r="B32" s="327" t="s">
        <v>431</v>
      </c>
      <c r="C32" s="192"/>
      <c r="D32" s="193">
        <v>3</v>
      </c>
      <c r="E32" s="193"/>
      <c r="F32" s="194"/>
      <c r="G32" s="195">
        <v>4</v>
      </c>
      <c r="H32" s="196">
        <f t="shared" si="10"/>
        <v>120</v>
      </c>
      <c r="I32" s="197">
        <f t="shared" si="11"/>
        <v>60</v>
      </c>
      <c r="J32" s="193">
        <v>30</v>
      </c>
      <c r="K32" s="193"/>
      <c r="L32" s="280">
        <v>30</v>
      </c>
      <c r="M32" s="283">
        <f t="shared" si="12"/>
        <v>60</v>
      </c>
      <c r="N32" s="189"/>
      <c r="O32" s="615"/>
      <c r="P32" s="607"/>
      <c r="Q32" s="191">
        <v>4</v>
      </c>
      <c r="R32" s="615"/>
      <c r="S32" s="607"/>
      <c r="T32" s="191"/>
      <c r="U32" s="615"/>
      <c r="V32" s="607"/>
      <c r="W32" s="191"/>
      <c r="X32" s="190"/>
      <c r="AG32" s="112"/>
      <c r="AH32" s="112"/>
      <c r="AI32" s="113"/>
      <c r="AJ32" s="112"/>
      <c r="AK32" s="112"/>
      <c r="AL32" s="113"/>
      <c r="AM32" s="112"/>
      <c r="AN32" s="112"/>
      <c r="AO32" s="113"/>
      <c r="AP32" s="112"/>
      <c r="AQ32" s="112"/>
      <c r="AU32" s="345"/>
    </row>
    <row r="33" spans="1:47" s="103" customFormat="1" ht="16.5" thickBot="1" x14ac:dyDescent="0.3">
      <c r="A33" s="174" t="s">
        <v>434</v>
      </c>
      <c r="B33" s="327" t="s">
        <v>471</v>
      </c>
      <c r="C33" s="192"/>
      <c r="D33" s="193" t="s">
        <v>149</v>
      </c>
      <c r="E33" s="193"/>
      <c r="F33" s="194"/>
      <c r="G33" s="195">
        <v>5</v>
      </c>
      <c r="H33" s="196">
        <f t="shared" si="0"/>
        <v>150</v>
      </c>
      <c r="I33" s="197">
        <f t="shared" si="9"/>
        <v>120</v>
      </c>
      <c r="J33" s="193">
        <v>60</v>
      </c>
      <c r="K33" s="193"/>
      <c r="L33" s="280">
        <v>60</v>
      </c>
      <c r="M33" s="283">
        <f t="shared" si="1"/>
        <v>30</v>
      </c>
      <c r="N33" s="189"/>
      <c r="O33" s="615"/>
      <c r="P33" s="607"/>
      <c r="Q33" s="191"/>
      <c r="R33" s="615">
        <v>7</v>
      </c>
      <c r="S33" s="607"/>
      <c r="T33" s="191"/>
      <c r="U33" s="735"/>
      <c r="V33" s="609"/>
      <c r="W33" s="191"/>
      <c r="X33" s="190"/>
      <c r="AG33" s="112" t="b">
        <f t="shared" si="2"/>
        <v>1</v>
      </c>
      <c r="AH33" s="112" t="b">
        <f t="shared" si="2"/>
        <v>1</v>
      </c>
      <c r="AI33" s="113"/>
      <c r="AJ33" s="112" t="b">
        <f t="shared" si="2"/>
        <v>1</v>
      </c>
      <c r="AK33" s="112" t="b">
        <f t="shared" si="2"/>
        <v>0</v>
      </c>
      <c r="AL33" s="113"/>
      <c r="AM33" s="112" t="b">
        <f t="shared" si="2"/>
        <v>1</v>
      </c>
      <c r="AN33" s="112" t="b">
        <f t="shared" si="2"/>
        <v>1</v>
      </c>
      <c r="AO33" s="113"/>
      <c r="AP33" s="112" t="b">
        <f t="shared" si="2"/>
        <v>1</v>
      </c>
      <c r="AQ33" s="112" t="b">
        <f t="shared" si="2"/>
        <v>1</v>
      </c>
      <c r="AU33" s="345">
        <f t="shared" si="4"/>
        <v>80</v>
      </c>
    </row>
    <row r="34" spans="1:47" s="48" customFormat="1" ht="16.5" thickBot="1" x14ac:dyDescent="0.3">
      <c r="A34" s="624" t="s">
        <v>407</v>
      </c>
      <c r="B34" s="625"/>
      <c r="C34" s="625"/>
      <c r="D34" s="625"/>
      <c r="E34" s="625"/>
      <c r="F34" s="626"/>
      <c r="G34" s="57">
        <f t="shared" ref="G34:M34" si="13">G11+G15+G18+G19+G20+G21+G22+G23+G24+G25+G26+G27+G28+G29+G30+G31+G32+G33</f>
        <v>79</v>
      </c>
      <c r="H34" s="57">
        <f t="shared" si="13"/>
        <v>2370</v>
      </c>
      <c r="I34" s="57">
        <f t="shared" si="13"/>
        <v>1082</v>
      </c>
      <c r="J34" s="57">
        <f t="shared" si="13"/>
        <v>462</v>
      </c>
      <c r="K34" s="57">
        <f t="shared" si="13"/>
        <v>48</v>
      </c>
      <c r="L34" s="57">
        <f t="shared" si="13"/>
        <v>572</v>
      </c>
      <c r="M34" s="57">
        <f t="shared" si="13"/>
        <v>1288</v>
      </c>
      <c r="N34" s="57">
        <f>SUM(N11:N33)</f>
        <v>24</v>
      </c>
      <c r="O34" s="676">
        <f>SUM(O11:O33)</f>
        <v>22</v>
      </c>
      <c r="P34" s="590"/>
      <c r="Q34" s="57">
        <f>SUM(Q11:Q33)</f>
        <v>12</v>
      </c>
      <c r="R34" s="676">
        <f>SUM(R11:R33)</f>
        <v>7</v>
      </c>
      <c r="S34" s="590"/>
      <c r="T34" s="57">
        <f>SUM(T11:T33)</f>
        <v>0</v>
      </c>
      <c r="U34" s="676">
        <f>SUM(U11:U33)</f>
        <v>0</v>
      </c>
      <c r="V34" s="590"/>
      <c r="W34" s="57">
        <f t="shared" ref="W34:AC34" si="14">SUM(W11:W33)</f>
        <v>0</v>
      </c>
      <c r="X34" s="57">
        <f t="shared" si="14"/>
        <v>2</v>
      </c>
      <c r="Y34" s="62">
        <f t="shared" si="14"/>
        <v>0</v>
      </c>
      <c r="Z34" s="57">
        <f t="shared" si="14"/>
        <v>0</v>
      </c>
      <c r="AA34" s="57">
        <f t="shared" si="14"/>
        <v>0</v>
      </c>
      <c r="AB34" s="57">
        <f t="shared" si="14"/>
        <v>0</v>
      </c>
      <c r="AC34" s="57">
        <f t="shared" si="14"/>
        <v>0</v>
      </c>
      <c r="AG34" s="119">
        <f t="shared" ref="AG34:AQ34" si="15">SUMIF(AG11:AG33,FALSE,$G11:$G33)</f>
        <v>23</v>
      </c>
      <c r="AH34" s="119">
        <f t="shared" si="15"/>
        <v>22</v>
      </c>
      <c r="AI34" s="119">
        <f t="shared" si="15"/>
        <v>0</v>
      </c>
      <c r="AJ34" s="119">
        <f t="shared" si="15"/>
        <v>4</v>
      </c>
      <c r="AK34" s="119">
        <f t="shared" si="15"/>
        <v>5</v>
      </c>
      <c r="AL34" s="119">
        <f t="shared" si="15"/>
        <v>0</v>
      </c>
      <c r="AM34" s="119">
        <f t="shared" si="15"/>
        <v>0</v>
      </c>
      <c r="AN34" s="119">
        <f t="shared" si="15"/>
        <v>0</v>
      </c>
      <c r="AO34" s="119">
        <f t="shared" si="15"/>
        <v>0</v>
      </c>
      <c r="AP34" s="119">
        <f t="shared" si="15"/>
        <v>0</v>
      </c>
      <c r="AQ34" s="119">
        <f t="shared" si="15"/>
        <v>2</v>
      </c>
      <c r="AR34" s="120">
        <f>SUM(AG34:AQ34)</f>
        <v>56</v>
      </c>
      <c r="AU34" s="345">
        <f t="shared" si="4"/>
        <v>45.654008438818565</v>
      </c>
    </row>
    <row r="35" spans="1:47" s="48" customFormat="1" ht="31.9" customHeight="1" thickBot="1" x14ac:dyDescent="0.3">
      <c r="A35" s="620" t="s">
        <v>470</v>
      </c>
      <c r="B35" s="621"/>
      <c r="C35" s="621"/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2"/>
      <c r="Y35" s="451"/>
      <c r="Z35" s="451"/>
      <c r="AA35" s="451"/>
      <c r="AB35" s="451"/>
      <c r="AC35" s="451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20"/>
      <c r="AU35" s="345"/>
    </row>
    <row r="36" spans="1:47" ht="16.5" thickBot="1" x14ac:dyDescent="0.3">
      <c r="A36" s="638" t="s">
        <v>112</v>
      </c>
      <c r="B36" s="639"/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40"/>
      <c r="AU36" s="345" t="e">
        <f t="shared" si="4"/>
        <v>#DIV/0!</v>
      </c>
    </row>
    <row r="37" spans="1:47" s="106" customFormat="1" x14ac:dyDescent="0.25">
      <c r="A37" s="198" t="s">
        <v>113</v>
      </c>
      <c r="B37" s="199" t="s">
        <v>119</v>
      </c>
      <c r="C37" s="200"/>
      <c r="D37" s="201"/>
      <c r="E37" s="201"/>
      <c r="F37" s="202"/>
      <c r="G37" s="203">
        <f>SUM(G38:G39)</f>
        <v>6</v>
      </c>
      <c r="H37" s="204">
        <f>SUM(H38:H39)</f>
        <v>180</v>
      </c>
      <c r="I37" s="205">
        <f>I39+I38</f>
        <v>60</v>
      </c>
      <c r="J37" s="206">
        <v>30</v>
      </c>
      <c r="K37" s="206"/>
      <c r="L37" s="284">
        <v>30</v>
      </c>
      <c r="M37" s="287">
        <f>M38+M39</f>
        <v>120</v>
      </c>
      <c r="N37" s="207"/>
      <c r="O37" s="677"/>
      <c r="P37" s="562"/>
      <c r="Q37" s="209"/>
      <c r="R37" s="636"/>
      <c r="S37" s="562"/>
      <c r="T37" s="138"/>
      <c r="U37" s="736"/>
      <c r="V37" s="562"/>
      <c r="W37" s="210"/>
      <c r="X37" s="208"/>
      <c r="AE37" s="51" t="s">
        <v>94</v>
      </c>
      <c r="AF37" s="126">
        <f>AG58+AH58</f>
        <v>0</v>
      </c>
      <c r="AG37" s="112" t="b">
        <f t="shared" ref="AG37:AQ57" si="16">ISBLANK(N37)</f>
        <v>1</v>
      </c>
      <c r="AH37" s="112" t="b">
        <f t="shared" si="16"/>
        <v>1</v>
      </c>
      <c r="AI37" s="116"/>
      <c r="AJ37" s="112" t="b">
        <f t="shared" si="16"/>
        <v>1</v>
      </c>
      <c r="AK37" s="112" t="b">
        <f t="shared" si="16"/>
        <v>1</v>
      </c>
      <c r="AL37" s="116"/>
      <c r="AM37" s="112" t="b">
        <f t="shared" si="16"/>
        <v>1</v>
      </c>
      <c r="AN37" s="112" t="b">
        <f t="shared" si="16"/>
        <v>1</v>
      </c>
      <c r="AO37" s="116"/>
      <c r="AP37" s="112" t="b">
        <f t="shared" si="16"/>
        <v>1</v>
      </c>
      <c r="AQ37" s="112" t="b">
        <f t="shared" si="16"/>
        <v>1</v>
      </c>
      <c r="AU37" s="345">
        <f t="shared" si="4"/>
        <v>33.333333333333329</v>
      </c>
    </row>
    <row r="38" spans="1:47" s="106" customFormat="1" x14ac:dyDescent="0.25">
      <c r="A38" s="364" t="s">
        <v>213</v>
      </c>
      <c r="B38" s="322" t="s">
        <v>119</v>
      </c>
      <c r="C38" s="328" t="s">
        <v>104</v>
      </c>
      <c r="D38" s="212"/>
      <c r="E38" s="213"/>
      <c r="F38" s="214"/>
      <c r="G38" s="215">
        <v>5</v>
      </c>
      <c r="H38" s="156">
        <f t="shared" ref="H38:H45" si="17">G38*30</f>
        <v>150</v>
      </c>
      <c r="I38" s="157">
        <f t="shared" ref="I38:I42" si="18">J38+L38</f>
        <v>60</v>
      </c>
      <c r="J38" s="216">
        <v>30</v>
      </c>
      <c r="K38" s="216"/>
      <c r="L38" s="285">
        <v>30</v>
      </c>
      <c r="M38" s="277">
        <f t="shared" ref="M38:M45" si="19">H38-I38</f>
        <v>90</v>
      </c>
      <c r="N38" s="217"/>
      <c r="O38" s="678"/>
      <c r="P38" s="607"/>
      <c r="Q38" s="219">
        <v>4</v>
      </c>
      <c r="R38" s="606"/>
      <c r="S38" s="607"/>
      <c r="T38" s="219"/>
      <c r="U38" s="606"/>
      <c r="V38" s="607"/>
      <c r="W38" s="220"/>
      <c r="X38" s="218"/>
      <c r="AD38" s="106" t="s">
        <v>279</v>
      </c>
      <c r="AE38" s="51" t="s">
        <v>95</v>
      </c>
      <c r="AF38" s="126">
        <f>AJ58+AK58</f>
        <v>22</v>
      </c>
      <c r="AG38" s="112" t="b">
        <f t="shared" si="16"/>
        <v>1</v>
      </c>
      <c r="AH38" s="112" t="b">
        <f t="shared" si="16"/>
        <v>1</v>
      </c>
      <c r="AI38" s="116"/>
      <c r="AJ38" s="112" t="b">
        <f t="shared" si="16"/>
        <v>0</v>
      </c>
      <c r="AK38" s="112" t="b">
        <f t="shared" si="16"/>
        <v>1</v>
      </c>
      <c r="AL38" s="116"/>
      <c r="AM38" s="112" t="b">
        <f t="shared" si="16"/>
        <v>1</v>
      </c>
      <c r="AN38" s="112" t="b">
        <f t="shared" si="16"/>
        <v>1</v>
      </c>
      <c r="AO38" s="116"/>
      <c r="AP38" s="112" t="b">
        <f t="shared" si="16"/>
        <v>1</v>
      </c>
      <c r="AQ38" s="112" t="b">
        <f t="shared" si="16"/>
        <v>1</v>
      </c>
      <c r="AU38" s="345">
        <f t="shared" si="4"/>
        <v>40</v>
      </c>
    </row>
    <row r="39" spans="1:47" s="106" customFormat="1" x14ac:dyDescent="0.25">
      <c r="A39" s="364" t="s">
        <v>214</v>
      </c>
      <c r="B39" s="322" t="s">
        <v>179</v>
      </c>
      <c r="C39" s="211"/>
      <c r="D39" s="212"/>
      <c r="E39" s="213"/>
      <c r="F39" s="329" t="s">
        <v>149</v>
      </c>
      <c r="G39" s="215">
        <f>'семестровка 2020'!D71</f>
        <v>1</v>
      </c>
      <c r="H39" s="156">
        <f t="shared" si="17"/>
        <v>30</v>
      </c>
      <c r="I39" s="157"/>
      <c r="J39" s="216"/>
      <c r="K39" s="216"/>
      <c r="L39" s="285"/>
      <c r="M39" s="277">
        <f t="shared" si="19"/>
        <v>30</v>
      </c>
      <c r="N39" s="217"/>
      <c r="O39" s="679"/>
      <c r="P39" s="680"/>
      <c r="Q39" s="219"/>
      <c r="R39" s="627" t="s">
        <v>285</v>
      </c>
      <c r="S39" s="607"/>
      <c r="T39" s="219"/>
      <c r="U39" s="606"/>
      <c r="V39" s="607"/>
      <c r="W39" s="220"/>
      <c r="X39" s="218"/>
      <c r="AE39" s="51" t="s">
        <v>96</v>
      </c>
      <c r="AF39" s="126">
        <f>AM58+AN58</f>
        <v>22</v>
      </c>
      <c r="AG39" s="112" t="b">
        <f t="shared" si="16"/>
        <v>1</v>
      </c>
      <c r="AH39" s="112" t="b">
        <f t="shared" si="16"/>
        <v>1</v>
      </c>
      <c r="AI39" s="116"/>
      <c r="AJ39" s="112" t="b">
        <f t="shared" si="16"/>
        <v>1</v>
      </c>
      <c r="AK39" s="112" t="b">
        <f t="shared" si="16"/>
        <v>0</v>
      </c>
      <c r="AL39" s="116"/>
      <c r="AM39" s="112" t="b">
        <f t="shared" si="16"/>
        <v>1</v>
      </c>
      <c r="AN39" s="112" t="b">
        <f t="shared" si="16"/>
        <v>1</v>
      </c>
      <c r="AO39" s="116"/>
      <c r="AP39" s="112" t="b">
        <f t="shared" si="16"/>
        <v>1</v>
      </c>
      <c r="AQ39" s="112" t="b">
        <f t="shared" si="16"/>
        <v>1</v>
      </c>
      <c r="AU39" s="345">
        <f t="shared" si="4"/>
        <v>0</v>
      </c>
    </row>
    <row r="40" spans="1:47" s="106" customFormat="1" x14ac:dyDescent="0.25">
      <c r="A40" s="365" t="s">
        <v>139</v>
      </c>
      <c r="B40" s="222" t="s">
        <v>41</v>
      </c>
      <c r="C40" s="328" t="s">
        <v>104</v>
      </c>
      <c r="D40" s="333"/>
      <c r="E40" s="334"/>
      <c r="F40" s="329"/>
      <c r="G40" s="335">
        <v>5</v>
      </c>
      <c r="H40" s="178">
        <f>G40*30</f>
        <v>150</v>
      </c>
      <c r="I40" s="336">
        <f>J40+L40</f>
        <v>60</v>
      </c>
      <c r="J40" s="337">
        <v>30</v>
      </c>
      <c r="K40" s="337"/>
      <c r="L40" s="338">
        <v>30</v>
      </c>
      <c r="M40" s="294">
        <f>H40-I40</f>
        <v>90</v>
      </c>
      <c r="N40" s="217"/>
      <c r="O40" s="678"/>
      <c r="P40" s="607"/>
      <c r="Q40" s="219">
        <v>4</v>
      </c>
      <c r="R40" s="627"/>
      <c r="S40" s="607"/>
      <c r="T40" s="219"/>
      <c r="U40" s="606"/>
      <c r="V40" s="607"/>
      <c r="W40" s="220"/>
      <c r="X40" s="218"/>
      <c r="AE40" s="51"/>
      <c r="AF40" s="126"/>
      <c r="AG40" s="112"/>
      <c r="AH40" s="112"/>
      <c r="AI40" s="116"/>
      <c r="AJ40" s="112"/>
      <c r="AK40" s="112"/>
      <c r="AL40" s="116"/>
      <c r="AM40" s="112"/>
      <c r="AN40" s="112"/>
      <c r="AO40" s="116"/>
      <c r="AP40" s="112"/>
      <c r="AQ40" s="112"/>
      <c r="AU40" s="345">
        <f t="shared" si="4"/>
        <v>40</v>
      </c>
    </row>
    <row r="41" spans="1:47" s="106" customFormat="1" x14ac:dyDescent="0.25">
      <c r="A41" s="365" t="s">
        <v>395</v>
      </c>
      <c r="B41" s="222" t="s">
        <v>178</v>
      </c>
      <c r="C41" s="328" t="s">
        <v>293</v>
      </c>
      <c r="D41" s="333"/>
      <c r="E41" s="334"/>
      <c r="F41" s="329"/>
      <c r="G41" s="335">
        <v>5</v>
      </c>
      <c r="H41" s="178">
        <f>G41*30</f>
        <v>150</v>
      </c>
      <c r="I41" s="336">
        <f>J41+L41</f>
        <v>60</v>
      </c>
      <c r="J41" s="337">
        <v>30</v>
      </c>
      <c r="K41" s="337"/>
      <c r="L41" s="338">
        <v>30</v>
      </c>
      <c r="M41" s="294">
        <f>H41-I41</f>
        <v>90</v>
      </c>
      <c r="N41" s="217"/>
      <c r="O41" s="617"/>
      <c r="P41" s="607"/>
      <c r="Q41" s="219"/>
      <c r="R41" s="627"/>
      <c r="S41" s="607"/>
      <c r="T41" s="219">
        <v>4</v>
      </c>
      <c r="U41" s="606"/>
      <c r="V41" s="607"/>
      <c r="W41" s="220"/>
      <c r="X41" s="218"/>
      <c r="AE41" s="51"/>
      <c r="AF41" s="126"/>
      <c r="AG41" s="112"/>
      <c r="AH41" s="112"/>
      <c r="AI41" s="116"/>
      <c r="AJ41" s="112"/>
      <c r="AK41" s="112"/>
      <c r="AL41" s="116"/>
      <c r="AM41" s="112"/>
      <c r="AN41" s="112"/>
      <c r="AO41" s="116"/>
      <c r="AP41" s="112"/>
      <c r="AQ41" s="112"/>
      <c r="AU41" s="345">
        <f t="shared" si="4"/>
        <v>40</v>
      </c>
    </row>
    <row r="42" spans="1:47" s="106" customFormat="1" ht="31.5" x14ac:dyDescent="0.25">
      <c r="A42" s="366" t="s">
        <v>140</v>
      </c>
      <c r="B42" s="221" t="s">
        <v>37</v>
      </c>
      <c r="C42" s="151">
        <v>4</v>
      </c>
      <c r="D42" s="152"/>
      <c r="E42" s="153"/>
      <c r="F42" s="181"/>
      <c r="G42" s="177">
        <v>4</v>
      </c>
      <c r="H42" s="178">
        <f t="shared" si="17"/>
        <v>120</v>
      </c>
      <c r="I42" s="151">
        <f t="shared" si="18"/>
        <v>54</v>
      </c>
      <c r="J42" s="152">
        <v>36</v>
      </c>
      <c r="K42" s="152"/>
      <c r="L42" s="153">
        <v>18</v>
      </c>
      <c r="M42" s="282">
        <f>H42-I42</f>
        <v>66</v>
      </c>
      <c r="N42" s="160"/>
      <c r="O42" s="617"/>
      <c r="P42" s="607"/>
      <c r="Q42" s="162"/>
      <c r="R42" s="615">
        <f>'семестровка 2020'!K66</f>
        <v>3</v>
      </c>
      <c r="S42" s="607"/>
      <c r="T42" s="162"/>
      <c r="U42" s="615"/>
      <c r="V42" s="607"/>
      <c r="W42" s="162"/>
      <c r="X42" s="161"/>
      <c r="AE42" s="51" t="s">
        <v>97</v>
      </c>
      <c r="AF42" s="126">
        <f>AP58+AQ58</f>
        <v>17</v>
      </c>
      <c r="AG42" s="112" t="b">
        <f t="shared" si="16"/>
        <v>1</v>
      </c>
      <c r="AH42" s="112" t="b">
        <f t="shared" si="16"/>
        <v>1</v>
      </c>
      <c r="AI42" s="116"/>
      <c r="AJ42" s="112" t="b">
        <f t="shared" si="16"/>
        <v>1</v>
      </c>
      <c r="AK42" s="112" t="b">
        <f t="shared" si="16"/>
        <v>0</v>
      </c>
      <c r="AL42" s="116"/>
      <c r="AM42" s="112" t="b">
        <f t="shared" si="16"/>
        <v>1</v>
      </c>
      <c r="AN42" s="112" t="b">
        <f t="shared" si="16"/>
        <v>1</v>
      </c>
      <c r="AO42" s="116"/>
      <c r="AP42" s="112" t="b">
        <f t="shared" si="16"/>
        <v>1</v>
      </c>
      <c r="AQ42" s="112" t="b">
        <f t="shared" si="16"/>
        <v>1</v>
      </c>
      <c r="AU42" s="345">
        <f t="shared" si="4"/>
        <v>45</v>
      </c>
    </row>
    <row r="43" spans="1:47" s="106" customFormat="1" x14ac:dyDescent="0.25">
      <c r="A43" s="366" t="s">
        <v>396</v>
      </c>
      <c r="B43" s="222" t="s">
        <v>202</v>
      </c>
      <c r="C43" s="184">
        <v>4</v>
      </c>
      <c r="D43" s="152"/>
      <c r="E43" s="153"/>
      <c r="F43" s="179"/>
      <c r="G43" s="177">
        <v>5</v>
      </c>
      <c r="H43" s="178">
        <f>G43*30</f>
        <v>150</v>
      </c>
      <c r="I43" s="151">
        <f t="shared" ref="I43:I45" si="20">J43+K43+L43</f>
        <v>54</v>
      </c>
      <c r="J43" s="152">
        <v>36</v>
      </c>
      <c r="K43" s="152"/>
      <c r="L43" s="153">
        <v>18</v>
      </c>
      <c r="M43" s="282">
        <f>H43-I43</f>
        <v>96</v>
      </c>
      <c r="N43" s="182"/>
      <c r="O43" s="618"/>
      <c r="P43" s="619"/>
      <c r="Q43" s="157"/>
      <c r="R43" s="606">
        <v>3</v>
      </c>
      <c r="S43" s="607"/>
      <c r="T43" s="157"/>
      <c r="U43" s="606"/>
      <c r="V43" s="607"/>
      <c r="W43" s="157"/>
      <c r="X43" s="159"/>
      <c r="AG43" s="112" t="b">
        <f t="shared" si="16"/>
        <v>1</v>
      </c>
      <c r="AH43" s="112" t="b">
        <f t="shared" si="16"/>
        <v>1</v>
      </c>
      <c r="AI43" s="116"/>
      <c r="AJ43" s="112" t="b">
        <f t="shared" si="16"/>
        <v>1</v>
      </c>
      <c r="AK43" s="112" t="b">
        <f t="shared" si="16"/>
        <v>0</v>
      </c>
      <c r="AL43" s="116"/>
      <c r="AM43" s="112" t="b">
        <f t="shared" si="16"/>
        <v>1</v>
      </c>
      <c r="AN43" s="112" t="b">
        <f t="shared" si="16"/>
        <v>1</v>
      </c>
      <c r="AO43" s="116"/>
      <c r="AP43" s="112" t="b">
        <f t="shared" si="16"/>
        <v>1</v>
      </c>
      <c r="AQ43" s="112" t="b">
        <f t="shared" si="16"/>
        <v>1</v>
      </c>
      <c r="AU43" s="345">
        <f t="shared" si="4"/>
        <v>36</v>
      </c>
    </row>
    <row r="44" spans="1:47" s="106" customFormat="1" x14ac:dyDescent="0.25">
      <c r="A44" s="366" t="s">
        <v>141</v>
      </c>
      <c r="B44" s="221" t="s">
        <v>383</v>
      </c>
      <c r="C44" s="151"/>
      <c r="D44" s="152">
        <v>4</v>
      </c>
      <c r="E44" s="153"/>
      <c r="F44" s="181"/>
      <c r="G44" s="177">
        <v>3</v>
      </c>
      <c r="H44" s="178">
        <f>G44*30</f>
        <v>90</v>
      </c>
      <c r="I44" s="151">
        <f>J44+L44</f>
        <v>36</v>
      </c>
      <c r="J44" s="152">
        <v>18</v>
      </c>
      <c r="K44" s="152"/>
      <c r="L44" s="153">
        <v>18</v>
      </c>
      <c r="M44" s="282">
        <f>H44-I44</f>
        <v>54</v>
      </c>
      <c r="N44" s="160"/>
      <c r="O44" s="615"/>
      <c r="P44" s="616"/>
      <c r="Q44" s="162"/>
      <c r="R44" s="615">
        <v>2</v>
      </c>
      <c r="S44" s="607"/>
      <c r="T44" s="162"/>
      <c r="U44" s="615"/>
      <c r="V44" s="607"/>
      <c r="W44" s="162"/>
      <c r="X44" s="161"/>
      <c r="AG44" s="112" t="b">
        <f t="shared" si="16"/>
        <v>1</v>
      </c>
      <c r="AH44" s="112" t="b">
        <f t="shared" si="16"/>
        <v>1</v>
      </c>
      <c r="AI44" s="116"/>
      <c r="AJ44" s="112" t="b">
        <f t="shared" si="16"/>
        <v>1</v>
      </c>
      <c r="AK44" s="112" t="b">
        <f t="shared" si="16"/>
        <v>0</v>
      </c>
      <c r="AL44" s="116"/>
      <c r="AM44" s="112" t="b">
        <f t="shared" si="16"/>
        <v>1</v>
      </c>
      <c r="AN44" s="112" t="b">
        <f t="shared" si="16"/>
        <v>1</v>
      </c>
      <c r="AO44" s="116"/>
      <c r="AP44" s="112" t="b">
        <f t="shared" si="16"/>
        <v>1</v>
      </c>
      <c r="AQ44" s="112" t="b">
        <f t="shared" si="16"/>
        <v>1</v>
      </c>
      <c r="AU44" s="345">
        <f t="shared" si="4"/>
        <v>40</v>
      </c>
    </row>
    <row r="45" spans="1:47" s="106" customFormat="1" x14ac:dyDescent="0.25">
      <c r="A45" s="366" t="s">
        <v>142</v>
      </c>
      <c r="B45" s="221" t="s">
        <v>40</v>
      </c>
      <c r="C45" s="151">
        <v>5</v>
      </c>
      <c r="D45" s="152"/>
      <c r="E45" s="153"/>
      <c r="F45" s="181"/>
      <c r="G45" s="177">
        <f>'семестровка 2020'!D88</f>
        <v>5</v>
      </c>
      <c r="H45" s="178">
        <f t="shared" si="17"/>
        <v>150</v>
      </c>
      <c r="I45" s="151">
        <f t="shared" si="20"/>
        <v>60</v>
      </c>
      <c r="J45" s="152">
        <f>'семестровка 2020'!G88</f>
        <v>30</v>
      </c>
      <c r="K45" s="152"/>
      <c r="L45" s="153">
        <f>'семестровка 2020'!I88</f>
        <v>30</v>
      </c>
      <c r="M45" s="282">
        <f t="shared" si="19"/>
        <v>90</v>
      </c>
      <c r="N45" s="182"/>
      <c r="O45" s="606"/>
      <c r="P45" s="616"/>
      <c r="Q45" s="157"/>
      <c r="R45" s="606"/>
      <c r="S45" s="607"/>
      <c r="T45" s="157">
        <v>4</v>
      </c>
      <c r="U45" s="606"/>
      <c r="V45" s="607"/>
      <c r="W45" s="157"/>
      <c r="X45" s="159"/>
      <c r="AG45" s="112" t="b">
        <f t="shared" si="16"/>
        <v>1</v>
      </c>
      <c r="AH45" s="112" t="b">
        <f t="shared" si="16"/>
        <v>1</v>
      </c>
      <c r="AI45" s="116"/>
      <c r="AJ45" s="112" t="b">
        <f t="shared" si="16"/>
        <v>1</v>
      </c>
      <c r="AK45" s="112" t="b">
        <f t="shared" si="16"/>
        <v>1</v>
      </c>
      <c r="AL45" s="116"/>
      <c r="AM45" s="112" t="b">
        <f t="shared" si="16"/>
        <v>0</v>
      </c>
      <c r="AN45" s="112" t="b">
        <f t="shared" si="16"/>
        <v>1</v>
      </c>
      <c r="AO45" s="116"/>
      <c r="AP45" s="112" t="b">
        <f t="shared" si="16"/>
        <v>1</v>
      </c>
      <c r="AQ45" s="112" t="b">
        <f t="shared" si="16"/>
        <v>1</v>
      </c>
      <c r="AU45" s="345">
        <f t="shared" si="4"/>
        <v>40</v>
      </c>
    </row>
    <row r="46" spans="1:47" s="106" customFormat="1" x14ac:dyDescent="0.25">
      <c r="A46" s="366" t="s">
        <v>143</v>
      </c>
      <c r="B46" s="221" t="s">
        <v>216</v>
      </c>
      <c r="C46" s="151"/>
      <c r="D46" s="152"/>
      <c r="E46" s="153"/>
      <c r="F46" s="181"/>
      <c r="G46" s="177">
        <v>5</v>
      </c>
      <c r="H46" s="178">
        <f t="shared" ref="H46" si="21">G46*30</f>
        <v>150</v>
      </c>
      <c r="I46" s="151">
        <f>I47+I48</f>
        <v>54</v>
      </c>
      <c r="J46" s="152">
        <f>J47+J48</f>
        <v>36</v>
      </c>
      <c r="K46" s="152"/>
      <c r="L46" s="153">
        <f>L47+L48</f>
        <v>18</v>
      </c>
      <c r="M46" s="282">
        <f>M47+M48</f>
        <v>96</v>
      </c>
      <c r="N46" s="182"/>
      <c r="O46" s="606"/>
      <c r="P46" s="616"/>
      <c r="Q46" s="157"/>
      <c r="R46" s="606"/>
      <c r="S46" s="607"/>
      <c r="T46" s="157"/>
      <c r="U46" s="606"/>
      <c r="V46" s="607"/>
      <c r="W46" s="157"/>
      <c r="X46" s="159"/>
      <c r="AG46" s="112" t="b">
        <f t="shared" si="16"/>
        <v>1</v>
      </c>
      <c r="AH46" s="112" t="b">
        <f t="shared" si="16"/>
        <v>1</v>
      </c>
      <c r="AI46" s="116"/>
      <c r="AJ46" s="112" t="b">
        <f t="shared" si="16"/>
        <v>1</v>
      </c>
      <c r="AK46" s="112" t="b">
        <f t="shared" si="16"/>
        <v>1</v>
      </c>
      <c r="AL46" s="116"/>
      <c r="AM46" s="112" t="b">
        <f t="shared" si="16"/>
        <v>1</v>
      </c>
      <c r="AN46" s="112" t="b">
        <f t="shared" si="16"/>
        <v>1</v>
      </c>
      <c r="AO46" s="116"/>
      <c r="AP46" s="112" t="b">
        <f t="shared" si="16"/>
        <v>1</v>
      </c>
      <c r="AQ46" s="112" t="b">
        <f t="shared" si="16"/>
        <v>1</v>
      </c>
      <c r="AU46" s="345">
        <f t="shared" si="4"/>
        <v>36</v>
      </c>
    </row>
    <row r="47" spans="1:47" s="106" customFormat="1" ht="20.25" customHeight="1" x14ac:dyDescent="0.25">
      <c r="A47" s="368" t="s">
        <v>397</v>
      </c>
      <c r="B47" s="324" t="s">
        <v>216</v>
      </c>
      <c r="C47" s="151">
        <v>4</v>
      </c>
      <c r="D47" s="158"/>
      <c r="E47" s="223"/>
      <c r="F47" s="179"/>
      <c r="G47" s="339">
        <v>4</v>
      </c>
      <c r="H47" s="156">
        <f t="shared" ref="H47:H48" si="22">G47*30</f>
        <v>120</v>
      </c>
      <c r="I47" s="157">
        <f t="shared" ref="I47" si="23">J47+K47+L47</f>
        <v>54</v>
      </c>
      <c r="J47" s="158">
        <v>36</v>
      </c>
      <c r="K47" s="158"/>
      <c r="L47" s="223">
        <v>18</v>
      </c>
      <c r="M47" s="277">
        <f t="shared" ref="M47" si="24">H47-I47</f>
        <v>66</v>
      </c>
      <c r="N47" s="160"/>
      <c r="O47" s="615"/>
      <c r="P47" s="616"/>
      <c r="Q47" s="162"/>
      <c r="R47" s="615">
        <v>3</v>
      </c>
      <c r="S47" s="607"/>
      <c r="T47" s="162"/>
      <c r="U47" s="623"/>
      <c r="V47" s="607"/>
      <c r="W47" s="162"/>
      <c r="X47" s="161"/>
      <c r="AG47" s="112" t="b">
        <f t="shared" si="16"/>
        <v>1</v>
      </c>
      <c r="AH47" s="112" t="b">
        <f t="shared" si="16"/>
        <v>1</v>
      </c>
      <c r="AI47" s="116"/>
      <c r="AJ47" s="112" t="b">
        <f t="shared" si="16"/>
        <v>1</v>
      </c>
      <c r="AK47" s="112" t="b">
        <f t="shared" si="16"/>
        <v>0</v>
      </c>
      <c r="AL47" s="116"/>
      <c r="AM47" s="112" t="b">
        <f t="shared" si="16"/>
        <v>1</v>
      </c>
      <c r="AN47" s="112" t="b">
        <f t="shared" si="16"/>
        <v>1</v>
      </c>
      <c r="AO47" s="116"/>
      <c r="AP47" s="112" t="b">
        <f t="shared" si="16"/>
        <v>1</v>
      </c>
      <c r="AQ47" s="112" t="b">
        <f t="shared" si="16"/>
        <v>1</v>
      </c>
      <c r="AU47" s="345">
        <f t="shared" si="4"/>
        <v>45</v>
      </c>
    </row>
    <row r="48" spans="1:47" s="106" customFormat="1" ht="20.25" customHeight="1" x14ac:dyDescent="0.25">
      <c r="A48" s="413" t="s">
        <v>398</v>
      </c>
      <c r="B48" s="324" t="s">
        <v>393</v>
      </c>
      <c r="C48" s="157"/>
      <c r="D48" s="158"/>
      <c r="E48" s="223"/>
      <c r="F48" s="179" t="s">
        <v>438</v>
      </c>
      <c r="G48" s="224">
        <v>1</v>
      </c>
      <c r="H48" s="156">
        <f t="shared" si="22"/>
        <v>30</v>
      </c>
      <c r="I48" s="157"/>
      <c r="J48" s="158"/>
      <c r="K48" s="158"/>
      <c r="L48" s="223"/>
      <c r="M48" s="277">
        <v>30</v>
      </c>
      <c r="N48" s="160"/>
      <c r="O48" s="615"/>
      <c r="P48" s="616"/>
      <c r="Q48" s="162"/>
      <c r="R48" s="615"/>
      <c r="S48" s="607"/>
      <c r="T48" s="162"/>
      <c r="U48" s="623"/>
      <c r="V48" s="607"/>
      <c r="W48" s="162"/>
      <c r="X48" s="161"/>
      <c r="AG48" s="112"/>
      <c r="AH48" s="112"/>
      <c r="AI48" s="116"/>
      <c r="AJ48" s="112"/>
      <c r="AK48" s="112"/>
      <c r="AL48" s="116"/>
      <c r="AM48" s="112"/>
      <c r="AN48" s="112"/>
      <c r="AO48" s="116"/>
      <c r="AP48" s="112"/>
      <c r="AQ48" s="112"/>
      <c r="AU48" s="345">
        <f t="shared" si="4"/>
        <v>0</v>
      </c>
    </row>
    <row r="49" spans="1:47" s="107" customFormat="1" x14ac:dyDescent="0.25">
      <c r="A49" s="367" t="s">
        <v>144</v>
      </c>
      <c r="B49" s="222" t="s">
        <v>230</v>
      </c>
      <c r="C49" s="184"/>
      <c r="D49" s="152">
        <v>5</v>
      </c>
      <c r="E49" s="152"/>
      <c r="F49" s="179"/>
      <c r="G49" s="185">
        <v>5</v>
      </c>
      <c r="H49" s="178">
        <f t="shared" ref="H49" si="25">G49*30</f>
        <v>150</v>
      </c>
      <c r="I49" s="151">
        <f>J49+L49</f>
        <v>60</v>
      </c>
      <c r="J49" s="152">
        <v>30</v>
      </c>
      <c r="K49" s="152"/>
      <c r="L49" s="153">
        <v>30</v>
      </c>
      <c r="M49" s="282">
        <f t="shared" ref="M49" si="26">H49-I49</f>
        <v>90</v>
      </c>
      <c r="N49" s="160"/>
      <c r="O49" s="615"/>
      <c r="P49" s="607"/>
      <c r="Q49" s="162"/>
      <c r="R49" s="615"/>
      <c r="S49" s="607"/>
      <c r="T49" s="162">
        <v>4</v>
      </c>
      <c r="U49" s="615"/>
      <c r="V49" s="607"/>
      <c r="W49" s="162"/>
      <c r="X49" s="161"/>
      <c r="AD49" s="107" t="s">
        <v>280</v>
      </c>
      <c r="AG49" s="112" t="b">
        <f t="shared" si="16"/>
        <v>1</v>
      </c>
      <c r="AH49" s="112" t="b">
        <f t="shared" si="16"/>
        <v>1</v>
      </c>
      <c r="AI49" s="117"/>
      <c r="AJ49" s="112" t="b">
        <f t="shared" si="16"/>
        <v>1</v>
      </c>
      <c r="AK49" s="112" t="b">
        <f t="shared" si="16"/>
        <v>1</v>
      </c>
      <c r="AL49" s="117"/>
      <c r="AM49" s="112" t="b">
        <f t="shared" si="16"/>
        <v>0</v>
      </c>
      <c r="AN49" s="112" t="b">
        <f t="shared" si="16"/>
        <v>1</v>
      </c>
      <c r="AO49" s="117"/>
      <c r="AP49" s="112" t="b">
        <f t="shared" si="16"/>
        <v>1</v>
      </c>
      <c r="AQ49" s="112" t="b">
        <f t="shared" si="16"/>
        <v>1</v>
      </c>
      <c r="AU49" s="345">
        <f t="shared" si="4"/>
        <v>40</v>
      </c>
    </row>
    <row r="50" spans="1:47" s="103" customFormat="1" x14ac:dyDescent="0.25">
      <c r="A50" s="388" t="s">
        <v>145</v>
      </c>
      <c r="B50" s="183" t="s">
        <v>191</v>
      </c>
      <c r="C50" s="184">
        <v>6</v>
      </c>
      <c r="D50" s="158"/>
      <c r="E50" s="223"/>
      <c r="F50" s="159"/>
      <c r="G50" s="185">
        <v>6</v>
      </c>
      <c r="H50" s="178">
        <f t="shared" ref="H50:H53" si="27">G50*30</f>
        <v>180</v>
      </c>
      <c r="I50" s="151">
        <f>J50+L50</f>
        <v>72</v>
      </c>
      <c r="J50" s="152">
        <f>'семестровка 2020'!G106</f>
        <v>36</v>
      </c>
      <c r="K50" s="152"/>
      <c r="L50" s="153">
        <f>'семестровка 2020'!I106</f>
        <v>36</v>
      </c>
      <c r="M50" s="282">
        <f t="shared" ref="M50:M52" si="28">H50-I50</f>
        <v>108</v>
      </c>
      <c r="N50" s="182"/>
      <c r="O50" s="606"/>
      <c r="P50" s="607"/>
      <c r="Q50" s="157"/>
      <c r="R50" s="606"/>
      <c r="S50" s="607"/>
      <c r="T50" s="157"/>
      <c r="U50" s="606">
        <f>'семестровка 2020'!K106</f>
        <v>4</v>
      </c>
      <c r="V50" s="607"/>
      <c r="W50" s="157"/>
      <c r="X50" s="159"/>
      <c r="AG50" s="112" t="b">
        <f t="shared" si="16"/>
        <v>1</v>
      </c>
      <c r="AH50" s="112" t="b">
        <f t="shared" si="16"/>
        <v>1</v>
      </c>
      <c r="AI50" s="113"/>
      <c r="AJ50" s="112" t="b">
        <f t="shared" si="16"/>
        <v>1</v>
      </c>
      <c r="AK50" s="112" t="b">
        <f t="shared" si="16"/>
        <v>1</v>
      </c>
      <c r="AL50" s="113"/>
      <c r="AM50" s="112" t="b">
        <f t="shared" si="16"/>
        <v>1</v>
      </c>
      <c r="AN50" s="112" t="b">
        <f t="shared" si="16"/>
        <v>0</v>
      </c>
      <c r="AO50" s="113"/>
      <c r="AP50" s="112" t="b">
        <f t="shared" si="16"/>
        <v>1</v>
      </c>
      <c r="AQ50" s="112" t="b">
        <f t="shared" si="16"/>
        <v>1</v>
      </c>
      <c r="AU50" s="345">
        <f t="shared" si="4"/>
        <v>40</v>
      </c>
    </row>
    <row r="51" spans="1:47" s="103" customFormat="1" x14ac:dyDescent="0.25">
      <c r="A51" s="388" t="s">
        <v>146</v>
      </c>
      <c r="B51" s="183" t="s">
        <v>394</v>
      </c>
      <c r="C51" s="184">
        <v>5</v>
      </c>
      <c r="D51" s="152"/>
      <c r="E51" s="153"/>
      <c r="F51" s="179"/>
      <c r="G51" s="185">
        <v>6</v>
      </c>
      <c r="H51" s="178">
        <f t="shared" si="27"/>
        <v>180</v>
      </c>
      <c r="I51" s="151">
        <f>J51+K51</f>
        <v>60</v>
      </c>
      <c r="J51" s="152">
        <v>30</v>
      </c>
      <c r="K51" s="152">
        <v>30</v>
      </c>
      <c r="L51" s="153"/>
      <c r="M51" s="282">
        <f t="shared" si="28"/>
        <v>120</v>
      </c>
      <c r="N51" s="182"/>
      <c r="O51" s="606"/>
      <c r="P51" s="607"/>
      <c r="Q51" s="157"/>
      <c r="R51" s="606"/>
      <c r="S51" s="607"/>
      <c r="T51" s="157">
        <v>4</v>
      </c>
      <c r="U51" s="606"/>
      <c r="V51" s="607"/>
      <c r="W51" s="157"/>
      <c r="X51" s="159"/>
      <c r="AG51" s="112" t="b">
        <f t="shared" si="16"/>
        <v>1</v>
      </c>
      <c r="AH51" s="112" t="b">
        <f t="shared" si="16"/>
        <v>1</v>
      </c>
      <c r="AI51" s="113"/>
      <c r="AJ51" s="112" t="b">
        <f t="shared" si="16"/>
        <v>1</v>
      </c>
      <c r="AK51" s="112" t="b">
        <f t="shared" si="16"/>
        <v>1</v>
      </c>
      <c r="AL51" s="113"/>
      <c r="AM51" s="112" t="b">
        <f t="shared" si="16"/>
        <v>0</v>
      </c>
      <c r="AN51" s="112" t="b">
        <f t="shared" si="16"/>
        <v>1</v>
      </c>
      <c r="AO51" s="113"/>
      <c r="AP51" s="112" t="b">
        <f t="shared" si="16"/>
        <v>1</v>
      </c>
      <c r="AQ51" s="112" t="b">
        <f t="shared" si="16"/>
        <v>1</v>
      </c>
      <c r="AU51" s="345">
        <f t="shared" si="4"/>
        <v>33.333333333333329</v>
      </c>
    </row>
    <row r="52" spans="1:47" s="106" customFormat="1" ht="31.5" x14ac:dyDescent="0.25">
      <c r="A52" s="367" t="s">
        <v>212</v>
      </c>
      <c r="B52" s="222" t="s">
        <v>297</v>
      </c>
      <c r="C52" s="184">
        <v>7</v>
      </c>
      <c r="D52" s="152"/>
      <c r="E52" s="152"/>
      <c r="F52" s="179"/>
      <c r="G52" s="185">
        <v>6</v>
      </c>
      <c r="H52" s="178">
        <f t="shared" si="27"/>
        <v>180</v>
      </c>
      <c r="I52" s="151">
        <f t="shared" ref="I52" si="29">J52+K52+L52</f>
        <v>60</v>
      </c>
      <c r="J52" s="152">
        <v>30</v>
      </c>
      <c r="K52" s="152"/>
      <c r="L52" s="179">
        <f>'семестровка 2020'!I91</f>
        <v>30</v>
      </c>
      <c r="M52" s="282">
        <f t="shared" si="28"/>
        <v>120</v>
      </c>
      <c r="N52" s="292"/>
      <c r="O52" s="614"/>
      <c r="P52" s="607"/>
      <c r="Q52" s="151"/>
      <c r="R52" s="614"/>
      <c r="S52" s="607"/>
      <c r="T52" s="157"/>
      <c r="U52" s="615"/>
      <c r="V52" s="607"/>
      <c r="W52" s="162">
        <v>4</v>
      </c>
      <c r="X52" s="161"/>
      <c r="AG52" s="112" t="b">
        <f t="shared" si="16"/>
        <v>1</v>
      </c>
      <c r="AH52" s="112" t="b">
        <f t="shared" si="16"/>
        <v>1</v>
      </c>
      <c r="AI52" s="116"/>
      <c r="AJ52" s="112" t="b">
        <f t="shared" si="16"/>
        <v>1</v>
      </c>
      <c r="AK52" s="112" t="b">
        <f t="shared" si="16"/>
        <v>1</v>
      </c>
      <c r="AL52" s="116"/>
      <c r="AM52" s="112" t="b">
        <f t="shared" si="16"/>
        <v>1</v>
      </c>
      <c r="AN52" s="112" t="b">
        <f t="shared" si="16"/>
        <v>1</v>
      </c>
      <c r="AO52" s="116"/>
      <c r="AP52" s="112" t="b">
        <f t="shared" si="16"/>
        <v>0</v>
      </c>
      <c r="AQ52" s="112" t="b">
        <f t="shared" si="16"/>
        <v>1</v>
      </c>
      <c r="AU52" s="345">
        <f t="shared" si="4"/>
        <v>33.333333333333329</v>
      </c>
    </row>
    <row r="53" spans="1:47" s="106" customFormat="1" x14ac:dyDescent="0.25">
      <c r="A53" s="367" t="s">
        <v>399</v>
      </c>
      <c r="B53" s="222" t="s">
        <v>447</v>
      </c>
      <c r="C53" s="184">
        <v>7</v>
      </c>
      <c r="D53" s="152"/>
      <c r="E53" s="152"/>
      <c r="F53" s="179"/>
      <c r="G53" s="185">
        <v>5</v>
      </c>
      <c r="H53" s="178">
        <f t="shared" si="27"/>
        <v>150</v>
      </c>
      <c r="I53" s="356">
        <f>J53+L53</f>
        <v>60</v>
      </c>
      <c r="J53" s="346">
        <v>30</v>
      </c>
      <c r="K53" s="346"/>
      <c r="L53" s="355">
        <v>30</v>
      </c>
      <c r="M53" s="294">
        <f>H53-I53</f>
        <v>90</v>
      </c>
      <c r="N53" s="160"/>
      <c r="O53" s="615"/>
      <c r="P53" s="607"/>
      <c r="Q53" s="162"/>
      <c r="R53" s="615"/>
      <c r="S53" s="607"/>
      <c r="T53" s="162"/>
      <c r="U53" s="615"/>
      <c r="V53" s="607"/>
      <c r="W53" s="162">
        <v>4</v>
      </c>
      <c r="X53" s="161"/>
      <c r="AG53" s="112" t="b">
        <f t="shared" si="16"/>
        <v>1</v>
      </c>
      <c r="AH53" s="112" t="b">
        <f t="shared" si="16"/>
        <v>1</v>
      </c>
      <c r="AI53" s="116"/>
      <c r="AJ53" s="112" t="b">
        <f t="shared" si="16"/>
        <v>1</v>
      </c>
      <c r="AK53" s="112" t="b">
        <f t="shared" si="16"/>
        <v>1</v>
      </c>
      <c r="AL53" s="116"/>
      <c r="AM53" s="112" t="b">
        <f t="shared" si="16"/>
        <v>1</v>
      </c>
      <c r="AN53" s="112" t="b">
        <f t="shared" si="16"/>
        <v>1</v>
      </c>
      <c r="AO53" s="116"/>
      <c r="AP53" s="112" t="b">
        <f t="shared" si="16"/>
        <v>0</v>
      </c>
      <c r="AQ53" s="112" t="b">
        <f t="shared" si="16"/>
        <v>1</v>
      </c>
      <c r="AU53" s="345">
        <f t="shared" si="4"/>
        <v>40</v>
      </c>
    </row>
    <row r="54" spans="1:47" s="106" customFormat="1" x14ac:dyDescent="0.25">
      <c r="A54" s="366" t="s">
        <v>220</v>
      </c>
      <c r="B54" s="340" t="s">
        <v>403</v>
      </c>
      <c r="C54" s="291"/>
      <c r="D54" s="290"/>
      <c r="E54" s="290"/>
      <c r="F54" s="341"/>
      <c r="G54" s="185">
        <v>7</v>
      </c>
      <c r="H54" s="178">
        <f>G54*30</f>
        <v>210</v>
      </c>
      <c r="I54" s="336">
        <f>I55+I56</f>
        <v>54</v>
      </c>
      <c r="J54" s="342">
        <f>J55+J56</f>
        <v>18</v>
      </c>
      <c r="K54" s="152"/>
      <c r="L54" s="343">
        <f>L55+L56</f>
        <v>36</v>
      </c>
      <c r="M54" s="294">
        <f>M55+M56</f>
        <v>156</v>
      </c>
      <c r="N54" s="182"/>
      <c r="O54" s="606"/>
      <c r="P54" s="607"/>
      <c r="Q54" s="157"/>
      <c r="R54" s="606"/>
      <c r="S54" s="607"/>
      <c r="T54" s="157"/>
      <c r="U54" s="606"/>
      <c r="V54" s="607"/>
      <c r="W54" s="182"/>
      <c r="X54" s="159"/>
      <c r="AG54" s="112" t="b">
        <f t="shared" si="16"/>
        <v>1</v>
      </c>
      <c r="AH54" s="112" t="b">
        <f t="shared" si="16"/>
        <v>1</v>
      </c>
      <c r="AI54" s="116"/>
      <c r="AJ54" s="112" t="b">
        <f t="shared" si="16"/>
        <v>1</v>
      </c>
      <c r="AK54" s="112" t="b">
        <f t="shared" si="16"/>
        <v>1</v>
      </c>
      <c r="AL54" s="116"/>
      <c r="AM54" s="112" t="b">
        <f t="shared" si="16"/>
        <v>1</v>
      </c>
      <c r="AN54" s="112" t="b">
        <f t="shared" si="16"/>
        <v>1</v>
      </c>
      <c r="AO54" s="116"/>
      <c r="AP54" s="112" t="b">
        <f t="shared" si="16"/>
        <v>1</v>
      </c>
      <c r="AQ54" s="112" t="b">
        <f t="shared" si="16"/>
        <v>1</v>
      </c>
      <c r="AU54" s="345">
        <f t="shared" si="4"/>
        <v>25.714285714285712</v>
      </c>
    </row>
    <row r="55" spans="1:47" s="106" customFormat="1" x14ac:dyDescent="0.25">
      <c r="A55" s="368" t="s">
        <v>400</v>
      </c>
      <c r="B55" s="323" t="s">
        <v>403</v>
      </c>
      <c r="C55" s="225">
        <v>6</v>
      </c>
      <c r="D55" s="226"/>
      <c r="E55" s="344"/>
      <c r="F55" s="227"/>
      <c r="G55" s="224">
        <v>6</v>
      </c>
      <c r="H55" s="156">
        <f>G55*30</f>
        <v>180</v>
      </c>
      <c r="I55" s="331">
        <f>J55+L55</f>
        <v>54</v>
      </c>
      <c r="J55" s="228">
        <v>18</v>
      </c>
      <c r="K55" s="158"/>
      <c r="L55" s="286">
        <v>36</v>
      </c>
      <c r="M55" s="332">
        <f>H55-I55</f>
        <v>126</v>
      </c>
      <c r="N55" s="182"/>
      <c r="O55" s="606"/>
      <c r="P55" s="607"/>
      <c r="Q55" s="157"/>
      <c r="R55" s="606"/>
      <c r="S55" s="607"/>
      <c r="T55" s="157"/>
      <c r="U55" s="606">
        <v>3</v>
      </c>
      <c r="V55" s="607"/>
      <c r="W55" s="182"/>
      <c r="X55" s="159"/>
      <c r="AG55" s="112"/>
      <c r="AH55" s="112"/>
      <c r="AI55" s="116"/>
      <c r="AJ55" s="112"/>
      <c r="AK55" s="112"/>
      <c r="AL55" s="116"/>
      <c r="AM55" s="112"/>
      <c r="AN55" s="112"/>
      <c r="AO55" s="116"/>
      <c r="AP55" s="112"/>
      <c r="AQ55" s="112"/>
      <c r="AU55" s="345">
        <f t="shared" si="4"/>
        <v>30</v>
      </c>
    </row>
    <row r="56" spans="1:47" s="106" customFormat="1" x14ac:dyDescent="0.25">
      <c r="A56" s="368" t="s">
        <v>401</v>
      </c>
      <c r="B56" s="323" t="s">
        <v>404</v>
      </c>
      <c r="C56" s="225"/>
      <c r="D56" s="226"/>
      <c r="E56" s="344"/>
      <c r="F56" s="179" t="s">
        <v>446</v>
      </c>
      <c r="G56" s="224">
        <v>1</v>
      </c>
      <c r="H56" s="156">
        <f>G56*30</f>
        <v>30</v>
      </c>
      <c r="I56" s="331"/>
      <c r="J56" s="228"/>
      <c r="K56" s="158"/>
      <c r="L56" s="286"/>
      <c r="M56" s="332">
        <v>30</v>
      </c>
      <c r="N56" s="182"/>
      <c r="O56" s="606"/>
      <c r="P56" s="607"/>
      <c r="Q56" s="157"/>
      <c r="R56" s="606"/>
      <c r="S56" s="607"/>
      <c r="T56" s="157"/>
      <c r="U56" s="606"/>
      <c r="V56" s="607"/>
      <c r="W56" s="182"/>
      <c r="X56" s="159"/>
      <c r="AG56" s="112"/>
      <c r="AH56" s="112"/>
      <c r="AI56" s="116"/>
      <c r="AJ56" s="112"/>
      <c r="AK56" s="112"/>
      <c r="AL56" s="116"/>
      <c r="AM56" s="112"/>
      <c r="AN56" s="112"/>
      <c r="AO56" s="116"/>
      <c r="AP56" s="112"/>
      <c r="AQ56" s="112"/>
      <c r="AU56" s="345">
        <f t="shared" si="4"/>
        <v>0</v>
      </c>
    </row>
    <row r="57" spans="1:47" s="106" customFormat="1" ht="16.5" thickBot="1" x14ac:dyDescent="0.3">
      <c r="A57" s="366" t="s">
        <v>221</v>
      </c>
      <c r="B57" s="340" t="s">
        <v>405</v>
      </c>
      <c r="C57" s="291">
        <v>7</v>
      </c>
      <c r="D57" s="288"/>
      <c r="E57" s="289"/>
      <c r="F57" s="341"/>
      <c r="G57" s="185">
        <v>6</v>
      </c>
      <c r="H57" s="178">
        <f>G57*30</f>
        <v>180</v>
      </c>
      <c r="I57" s="151">
        <f t="shared" ref="I57" si="30">J57+K57+L57</f>
        <v>60</v>
      </c>
      <c r="J57" s="152">
        <v>30</v>
      </c>
      <c r="K57" s="152">
        <v>30</v>
      </c>
      <c r="L57" s="153"/>
      <c r="M57" s="282">
        <f>H57-I57</f>
        <v>120</v>
      </c>
      <c r="N57" s="182"/>
      <c r="O57" s="608"/>
      <c r="P57" s="609"/>
      <c r="Q57" s="157"/>
      <c r="R57" s="608"/>
      <c r="S57" s="635"/>
      <c r="T57" s="157"/>
      <c r="U57" s="608"/>
      <c r="V57" s="609"/>
      <c r="W57" s="182">
        <v>4</v>
      </c>
      <c r="X57" s="159"/>
      <c r="AG57" s="112" t="b">
        <f t="shared" si="16"/>
        <v>1</v>
      </c>
      <c r="AH57" s="112" t="b">
        <f t="shared" si="16"/>
        <v>1</v>
      </c>
      <c r="AI57" s="116"/>
      <c r="AJ57" s="112" t="b">
        <f t="shared" si="16"/>
        <v>1</v>
      </c>
      <c r="AK57" s="112" t="b">
        <f t="shared" si="16"/>
        <v>1</v>
      </c>
      <c r="AL57" s="116"/>
      <c r="AM57" s="112" t="b">
        <f t="shared" si="16"/>
        <v>1</v>
      </c>
      <c r="AN57" s="112" t="b">
        <f t="shared" si="16"/>
        <v>1</v>
      </c>
      <c r="AO57" s="116"/>
      <c r="AP57" s="112" t="b">
        <f t="shared" si="16"/>
        <v>0</v>
      </c>
      <c r="AQ57" s="112" t="b">
        <f t="shared" si="16"/>
        <v>1</v>
      </c>
      <c r="AU57" s="345">
        <f t="shared" si="4"/>
        <v>33.333333333333329</v>
      </c>
    </row>
    <row r="58" spans="1:47" ht="16.5" thickBot="1" x14ac:dyDescent="0.3">
      <c r="A58" s="624" t="s">
        <v>151</v>
      </c>
      <c r="B58" s="625"/>
      <c r="C58" s="625"/>
      <c r="D58" s="625"/>
      <c r="E58" s="625"/>
      <c r="F58" s="626"/>
      <c r="G58" s="229">
        <f>G37+G40+G41+G42+G43+G44+G45+G46+G49+G50+G51+G52+G53+G54+G57</f>
        <v>79</v>
      </c>
      <c r="H58" s="230">
        <f t="shared" ref="H58:M58" si="31">H37+H40+H41+H42+H43+H44+H45+H46+H49+H50+H51+H52+H53+H54+H57</f>
        <v>2370</v>
      </c>
      <c r="I58" s="230">
        <f t="shared" si="31"/>
        <v>864</v>
      </c>
      <c r="J58" s="230">
        <f t="shared" si="31"/>
        <v>450</v>
      </c>
      <c r="K58" s="230">
        <f t="shared" si="31"/>
        <v>60</v>
      </c>
      <c r="L58" s="230">
        <f t="shared" si="31"/>
        <v>354</v>
      </c>
      <c r="M58" s="230">
        <f t="shared" si="31"/>
        <v>1506</v>
      </c>
      <c r="N58" s="230">
        <f>SUM(N37:N57)</f>
        <v>0</v>
      </c>
      <c r="O58" s="589">
        <f t="shared" ref="O58:X58" si="32">SUM(O37:O57)</f>
        <v>0</v>
      </c>
      <c r="P58" s="590"/>
      <c r="Q58" s="230">
        <f t="shared" si="32"/>
        <v>8</v>
      </c>
      <c r="R58" s="589">
        <f t="shared" si="32"/>
        <v>11</v>
      </c>
      <c r="S58" s="590"/>
      <c r="T58" s="230">
        <f t="shared" si="32"/>
        <v>16</v>
      </c>
      <c r="U58" s="589">
        <f t="shared" si="32"/>
        <v>7</v>
      </c>
      <c r="V58" s="590"/>
      <c r="W58" s="230">
        <f t="shared" si="32"/>
        <v>12</v>
      </c>
      <c r="X58" s="230">
        <f t="shared" si="32"/>
        <v>0</v>
      </c>
      <c r="Y58" s="53">
        <f t="shared" ref="Y58:AC58" si="33">SUM(Y37:Y57)</f>
        <v>0</v>
      </c>
      <c r="Z58" s="53">
        <f t="shared" si="33"/>
        <v>0</v>
      </c>
      <c r="AA58" s="53">
        <f t="shared" si="33"/>
        <v>0</v>
      </c>
      <c r="AB58" s="53">
        <f t="shared" si="33"/>
        <v>0</v>
      </c>
      <c r="AC58" s="53">
        <f t="shared" si="33"/>
        <v>0</v>
      </c>
      <c r="AD58" s="48"/>
      <c r="AG58" s="123">
        <f t="shared" ref="AG58:AQ58" si="34">SUMIF(AG37:AG57,FALSE,$G37:$G57)</f>
        <v>0</v>
      </c>
      <c r="AH58" s="123">
        <f t="shared" si="34"/>
        <v>0</v>
      </c>
      <c r="AI58" s="123">
        <f t="shared" si="34"/>
        <v>0</v>
      </c>
      <c r="AJ58" s="123">
        <f t="shared" si="34"/>
        <v>5</v>
      </c>
      <c r="AK58" s="123">
        <f t="shared" si="34"/>
        <v>17</v>
      </c>
      <c r="AL58" s="123">
        <f t="shared" si="34"/>
        <v>0</v>
      </c>
      <c r="AM58" s="123">
        <f t="shared" si="34"/>
        <v>16</v>
      </c>
      <c r="AN58" s="123">
        <f t="shared" si="34"/>
        <v>6</v>
      </c>
      <c r="AO58" s="123">
        <f t="shared" si="34"/>
        <v>0</v>
      </c>
      <c r="AP58" s="123">
        <f t="shared" si="34"/>
        <v>17</v>
      </c>
      <c r="AQ58" s="123">
        <f t="shared" si="34"/>
        <v>0</v>
      </c>
      <c r="AR58" s="124">
        <f>SUM(AG58:AQ58)</f>
        <v>61</v>
      </c>
      <c r="AU58" s="345">
        <f t="shared" si="4"/>
        <v>36.455696202531648</v>
      </c>
    </row>
    <row r="59" spans="1:47" x14ac:dyDescent="0.25">
      <c r="A59" s="739" t="s">
        <v>152</v>
      </c>
      <c r="B59" s="740"/>
      <c r="C59" s="740"/>
      <c r="D59" s="740"/>
      <c r="E59" s="740"/>
      <c r="F59" s="740"/>
      <c r="G59" s="740"/>
      <c r="H59" s="740"/>
      <c r="I59" s="604"/>
      <c r="J59" s="604"/>
      <c r="K59" s="604"/>
      <c r="L59" s="604"/>
      <c r="M59" s="604"/>
      <c r="N59" s="740"/>
      <c r="O59" s="740"/>
      <c r="P59" s="740"/>
      <c r="Q59" s="740"/>
      <c r="R59" s="740"/>
      <c r="S59" s="740"/>
      <c r="T59" s="740"/>
      <c r="U59" s="740"/>
      <c r="V59" s="740"/>
      <c r="W59" s="740"/>
      <c r="X59" s="741"/>
      <c r="AU59" s="345" t="e">
        <f t="shared" si="4"/>
        <v>#DIV/0!</v>
      </c>
    </row>
    <row r="60" spans="1:47" s="105" customFormat="1" hidden="1" x14ac:dyDescent="0.25">
      <c r="A60" s="174"/>
      <c r="B60" s="321"/>
      <c r="C60" s="231"/>
      <c r="D60" s="232"/>
      <c r="E60" s="232"/>
      <c r="F60" s="233"/>
      <c r="G60" s="234"/>
      <c r="H60" s="235"/>
      <c r="I60" s="151"/>
      <c r="J60" s="152"/>
      <c r="K60" s="152"/>
      <c r="L60" s="152"/>
      <c r="M60" s="179"/>
      <c r="N60" s="236"/>
      <c r="O60" s="237"/>
      <c r="P60" s="238"/>
      <c r="Q60" s="239"/>
      <c r="R60" s="237"/>
      <c r="S60" s="238"/>
      <c r="T60" s="239"/>
      <c r="U60" s="237"/>
      <c r="V60" s="238"/>
      <c r="W60" s="239"/>
      <c r="X60" s="238"/>
      <c r="AE60" s="51" t="s">
        <v>94</v>
      </c>
      <c r="AF60" s="127" t="e">
        <f>#REF!</f>
        <v>#REF!</v>
      </c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U60" s="345" t="e">
        <f t="shared" si="4"/>
        <v>#DIV/0!</v>
      </c>
    </row>
    <row r="61" spans="1:47" s="105" customFormat="1" x14ac:dyDescent="0.25">
      <c r="A61" s="174" t="s">
        <v>126</v>
      </c>
      <c r="B61" s="383" t="s">
        <v>442</v>
      </c>
      <c r="C61" s="384"/>
      <c r="D61" s="385" t="s">
        <v>148</v>
      </c>
      <c r="E61" s="385"/>
      <c r="F61" s="386"/>
      <c r="G61" s="387">
        <v>6</v>
      </c>
      <c r="H61" s="235">
        <f>G61*30</f>
        <v>180</v>
      </c>
      <c r="I61" s="151">
        <f>J61+K61+L61</f>
        <v>0</v>
      </c>
      <c r="J61" s="152"/>
      <c r="K61" s="152"/>
      <c r="L61" s="152"/>
      <c r="M61" s="179">
        <f t="shared" ref="M61:M62" si="35">H61-I61</f>
        <v>180</v>
      </c>
      <c r="N61" s="236"/>
      <c r="O61" s="610"/>
      <c r="P61" s="611"/>
      <c r="Q61" s="239"/>
      <c r="R61" s="610"/>
      <c r="S61" s="611"/>
      <c r="T61" s="239"/>
      <c r="U61" s="610"/>
      <c r="V61" s="611"/>
      <c r="W61" s="239"/>
      <c r="X61" s="238"/>
      <c r="AE61" s="51" t="s">
        <v>95</v>
      </c>
      <c r="AF61" s="127">
        <f t="shared" ref="AF61:AF62" si="36">G60</f>
        <v>0</v>
      </c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U61" s="345">
        <f t="shared" si="4"/>
        <v>0</v>
      </c>
    </row>
    <row r="62" spans="1:47" s="105" customFormat="1" ht="16.5" thickBot="1" x14ac:dyDescent="0.3">
      <c r="A62" s="388" t="s">
        <v>127</v>
      </c>
      <c r="B62" s="389" t="s">
        <v>128</v>
      </c>
      <c r="C62" s="390"/>
      <c r="D62" s="391" t="s">
        <v>147</v>
      </c>
      <c r="E62" s="391"/>
      <c r="F62" s="392"/>
      <c r="G62" s="393">
        <v>6</v>
      </c>
      <c r="H62" s="394">
        <f>G62*30</f>
        <v>180</v>
      </c>
      <c r="I62" s="197">
        <f>J62+K62+L62</f>
        <v>0</v>
      </c>
      <c r="J62" s="193"/>
      <c r="K62" s="193"/>
      <c r="L62" s="193"/>
      <c r="M62" s="194">
        <f t="shared" si="35"/>
        <v>180</v>
      </c>
      <c r="N62" s="395"/>
      <c r="O62" s="612"/>
      <c r="P62" s="613"/>
      <c r="Q62" s="396"/>
      <c r="R62" s="610"/>
      <c r="S62" s="611"/>
      <c r="T62" s="396"/>
      <c r="U62" s="612"/>
      <c r="V62" s="613"/>
      <c r="W62" s="396"/>
      <c r="X62" s="397"/>
      <c r="AE62" s="51" t="s">
        <v>96</v>
      </c>
      <c r="AF62" s="127">
        <f t="shared" si="36"/>
        <v>6</v>
      </c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U62" s="345">
        <f t="shared" si="4"/>
        <v>0</v>
      </c>
    </row>
    <row r="63" spans="1:47" s="48" customFormat="1" ht="16.5" thickBot="1" x14ac:dyDescent="0.3">
      <c r="A63" s="603" t="s">
        <v>153</v>
      </c>
      <c r="B63" s="604"/>
      <c r="C63" s="604"/>
      <c r="D63" s="604"/>
      <c r="E63" s="604"/>
      <c r="F63" s="605"/>
      <c r="G63" s="240">
        <f t="shared" ref="G63:O63" si="37">SUM(G60:G62)</f>
        <v>12</v>
      </c>
      <c r="H63" s="398">
        <f t="shared" si="37"/>
        <v>360</v>
      </c>
      <c r="I63" s="399">
        <f t="shared" si="37"/>
        <v>0</v>
      </c>
      <c r="J63" s="399">
        <f t="shared" si="37"/>
        <v>0</v>
      </c>
      <c r="K63" s="399">
        <f t="shared" si="37"/>
        <v>0</v>
      </c>
      <c r="L63" s="399">
        <f t="shared" si="37"/>
        <v>0</v>
      </c>
      <c r="M63" s="399">
        <f t="shared" si="37"/>
        <v>360</v>
      </c>
      <c r="N63" s="398">
        <f t="shared" si="37"/>
        <v>0</v>
      </c>
      <c r="O63" s="595">
        <f t="shared" si="37"/>
        <v>0</v>
      </c>
      <c r="P63" s="593"/>
      <c r="Q63" s="398">
        <f>SUM(Q60:Q62)</f>
        <v>0</v>
      </c>
      <c r="R63" s="595">
        <f>SUM(R60:R62)</f>
        <v>0</v>
      </c>
      <c r="S63" s="593"/>
      <c r="T63" s="398">
        <f>SUM(T60:T62)</f>
        <v>0</v>
      </c>
      <c r="U63" s="595">
        <f>SUM(U60:U62)</f>
        <v>0</v>
      </c>
      <c r="V63" s="593"/>
      <c r="W63" s="398">
        <f>SUM(W60:W62)</f>
        <v>0</v>
      </c>
      <c r="X63" s="398">
        <f>SUM(X60:X62)</f>
        <v>0</v>
      </c>
      <c r="AE63" s="51" t="s">
        <v>97</v>
      </c>
      <c r="AF63" s="127">
        <f>G62+G65</f>
        <v>12</v>
      </c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U63" s="345">
        <f t="shared" si="4"/>
        <v>0</v>
      </c>
    </row>
    <row r="64" spans="1:47" ht="16.5" thickBot="1" x14ac:dyDescent="0.3">
      <c r="A64" s="603" t="s">
        <v>248</v>
      </c>
      <c r="B64" s="604"/>
      <c r="C64" s="604"/>
      <c r="D64" s="604"/>
      <c r="E64" s="604"/>
      <c r="F64" s="604"/>
      <c r="G64" s="604"/>
      <c r="H64" s="604"/>
      <c r="I64" s="604"/>
      <c r="J64" s="604"/>
      <c r="K64" s="604"/>
      <c r="L64" s="604"/>
      <c r="M64" s="604"/>
      <c r="N64" s="604"/>
      <c r="O64" s="604"/>
      <c r="P64" s="604"/>
      <c r="Q64" s="604"/>
      <c r="R64" s="604"/>
      <c r="S64" s="604"/>
      <c r="T64" s="604"/>
      <c r="U64" s="604"/>
      <c r="V64" s="604"/>
      <c r="W64" s="604"/>
      <c r="X64" s="605"/>
      <c r="AF64" s="124" t="e">
        <f>SUM(AF60:AF63)</f>
        <v>#REF!</v>
      </c>
      <c r="AU64" s="345" t="e">
        <f t="shared" si="4"/>
        <v>#DIV/0!</v>
      </c>
    </row>
    <row r="65" spans="1:47" s="48" customFormat="1" x14ac:dyDescent="0.25">
      <c r="A65" s="198" t="s">
        <v>129</v>
      </c>
      <c r="B65" s="400" t="s">
        <v>281</v>
      </c>
      <c r="C65" s="401">
        <v>8</v>
      </c>
      <c r="D65" s="402"/>
      <c r="E65" s="402"/>
      <c r="F65" s="403"/>
      <c r="G65" s="404">
        <v>6</v>
      </c>
      <c r="H65" s="405">
        <f>G65*30</f>
        <v>180</v>
      </c>
      <c r="I65" s="406">
        <f>J65+K65+L65</f>
        <v>0</v>
      </c>
      <c r="J65" s="407"/>
      <c r="K65" s="407"/>
      <c r="L65" s="408"/>
      <c r="M65" s="409">
        <f t="shared" ref="M65" si="38">H65-I65</f>
        <v>180</v>
      </c>
      <c r="N65" s="410"/>
      <c r="O65" s="596"/>
      <c r="P65" s="597"/>
      <c r="Q65" s="410"/>
      <c r="R65" s="596"/>
      <c r="S65" s="597"/>
      <c r="T65" s="411"/>
      <c r="U65" s="737"/>
      <c r="V65" s="597"/>
      <c r="W65" s="411"/>
      <c r="X65" s="412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U65" s="345">
        <f t="shared" si="4"/>
        <v>0</v>
      </c>
    </row>
    <row r="66" spans="1:47" s="48" customFormat="1" ht="16.5" hidden="1" thickBot="1" x14ac:dyDescent="0.3">
      <c r="A66" s="241"/>
      <c r="B66" s="306"/>
      <c r="C66" s="242"/>
      <c r="D66" s="243"/>
      <c r="E66" s="243"/>
      <c r="F66" s="244"/>
      <c r="G66" s="245"/>
      <c r="H66" s="246"/>
      <c r="I66" s="247"/>
      <c r="J66" s="248"/>
      <c r="K66" s="248"/>
      <c r="L66" s="250"/>
      <c r="M66" s="293"/>
      <c r="N66" s="249"/>
      <c r="O66" s="357"/>
      <c r="P66" s="358"/>
      <c r="Q66" s="251"/>
      <c r="R66" s="359"/>
      <c r="S66" s="360"/>
      <c r="T66" s="251"/>
      <c r="U66" s="357"/>
      <c r="V66" s="358"/>
      <c r="W66" s="251"/>
      <c r="X66" s="252"/>
      <c r="AE66" s="51" t="s">
        <v>94</v>
      </c>
      <c r="AF66" s="125" t="e">
        <f>AG74+AH74</f>
        <v>#REF!</v>
      </c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U66" s="345" t="e">
        <f t="shared" si="4"/>
        <v>#DIV/0!</v>
      </c>
    </row>
    <row r="67" spans="1:47" s="48" customFormat="1" ht="16.5" thickBot="1" x14ac:dyDescent="0.3">
      <c r="A67" s="649" t="s">
        <v>154</v>
      </c>
      <c r="B67" s="650"/>
      <c r="C67" s="650"/>
      <c r="D67" s="650"/>
      <c r="E67" s="650"/>
      <c r="F67" s="651"/>
      <c r="G67" s="253">
        <f>SUM(G65:G66)</f>
        <v>6</v>
      </c>
      <c r="H67" s="254">
        <f>SUM(H65:H66)</f>
        <v>180</v>
      </c>
      <c r="I67" s="254">
        <f t="shared" ref="I67:X67" si="39">I65</f>
        <v>0</v>
      </c>
      <c r="J67" s="254">
        <f t="shared" si="39"/>
        <v>0</v>
      </c>
      <c r="K67" s="254">
        <f t="shared" si="39"/>
        <v>0</v>
      </c>
      <c r="L67" s="254">
        <f t="shared" si="39"/>
        <v>0</v>
      </c>
      <c r="M67" s="254">
        <f>SUM(M65:M66)</f>
        <v>180</v>
      </c>
      <c r="N67" s="254">
        <f t="shared" si="39"/>
        <v>0</v>
      </c>
      <c r="O67" s="598">
        <f t="shared" si="39"/>
        <v>0</v>
      </c>
      <c r="P67" s="599"/>
      <c r="Q67" s="254">
        <f t="shared" si="39"/>
        <v>0</v>
      </c>
      <c r="R67" s="598">
        <f t="shared" si="39"/>
        <v>0</v>
      </c>
      <c r="S67" s="599"/>
      <c r="T67" s="361">
        <f t="shared" si="39"/>
        <v>0</v>
      </c>
      <c r="U67" s="738">
        <f t="shared" si="39"/>
        <v>0</v>
      </c>
      <c r="V67" s="599"/>
      <c r="W67" s="254">
        <f t="shared" si="39"/>
        <v>0</v>
      </c>
      <c r="X67" s="255">
        <f t="shared" si="39"/>
        <v>0</v>
      </c>
      <c r="AE67" s="51" t="s">
        <v>95</v>
      </c>
      <c r="AF67" s="125" t="e">
        <f>AJ74+AK74</f>
        <v>#REF!</v>
      </c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U67" s="345">
        <f t="shared" si="4"/>
        <v>0</v>
      </c>
    </row>
    <row r="68" spans="1:47" ht="16.5" thickBot="1" x14ac:dyDescent="0.3">
      <c r="A68" s="652" t="s">
        <v>155</v>
      </c>
      <c r="B68" s="653"/>
      <c r="C68" s="653"/>
      <c r="D68" s="653"/>
      <c r="E68" s="653"/>
      <c r="F68" s="653"/>
      <c r="G68" s="450">
        <f>G67+G63+G58+G34</f>
        <v>176</v>
      </c>
      <c r="H68" s="376">
        <f>H67+H63+H58+H34</f>
        <v>5280</v>
      </c>
      <c r="I68" s="376">
        <f t="shared" ref="I68:O68" si="40">I58+I34+I63+I67</f>
        <v>1946</v>
      </c>
      <c r="J68" s="376">
        <f t="shared" si="40"/>
        <v>912</v>
      </c>
      <c r="K68" s="376">
        <f t="shared" si="40"/>
        <v>108</v>
      </c>
      <c r="L68" s="376">
        <f t="shared" si="40"/>
        <v>926</v>
      </c>
      <c r="M68" s="376">
        <f t="shared" si="40"/>
        <v>3334</v>
      </c>
      <c r="N68" s="376">
        <f t="shared" si="40"/>
        <v>24</v>
      </c>
      <c r="O68" s="589">
        <f t="shared" si="40"/>
        <v>22</v>
      </c>
      <c r="P68" s="590"/>
      <c r="Q68" s="376">
        <f>Q58+Q34+Q63+Q67</f>
        <v>20</v>
      </c>
      <c r="R68" s="589">
        <f>R58+R34+R63+R67</f>
        <v>18</v>
      </c>
      <c r="S68" s="590"/>
      <c r="T68" s="376">
        <f>T58+T34+T63+T67</f>
        <v>16</v>
      </c>
      <c r="U68" s="589">
        <f>U58+U34+U63+U67</f>
        <v>7</v>
      </c>
      <c r="V68" s="590"/>
      <c r="W68" s="376">
        <f>W58+W34+W63+W67</f>
        <v>12</v>
      </c>
      <c r="X68" s="376">
        <f>X58+X34+X63+X67</f>
        <v>2</v>
      </c>
      <c r="Y68" s="48">
        <f>30*G68</f>
        <v>5280</v>
      </c>
      <c r="AE68" s="51" t="s">
        <v>96</v>
      </c>
      <c r="AF68" s="125" t="e">
        <f>AM74+AN74</f>
        <v>#REF!</v>
      </c>
      <c r="AU68" s="345">
        <f t="shared" si="4"/>
        <v>36.856060606060602</v>
      </c>
    </row>
    <row r="69" spans="1:47" x14ac:dyDescent="0.25">
      <c r="A69" s="654" t="s">
        <v>114</v>
      </c>
      <c r="B69" s="655"/>
      <c r="C69" s="655"/>
      <c r="D69" s="655"/>
      <c r="E69" s="655"/>
      <c r="F69" s="655"/>
      <c r="G69" s="655"/>
      <c r="H69" s="655"/>
      <c r="I69" s="655"/>
      <c r="J69" s="655"/>
      <c r="K69" s="655"/>
      <c r="L69" s="655"/>
      <c r="M69" s="655"/>
      <c r="N69" s="655"/>
      <c r="O69" s="655"/>
      <c r="P69" s="655"/>
      <c r="Q69" s="655"/>
      <c r="R69" s="655"/>
      <c r="S69" s="655"/>
      <c r="T69" s="655"/>
      <c r="U69" s="655"/>
      <c r="V69" s="655"/>
      <c r="W69" s="655"/>
      <c r="X69" s="656"/>
      <c r="AE69" s="51" t="s">
        <v>97</v>
      </c>
      <c r="AF69" s="125" t="e">
        <f>AP74+AQ74</f>
        <v>#REF!</v>
      </c>
      <c r="AU69" s="345" t="e">
        <f t="shared" si="4"/>
        <v>#DIV/0!</v>
      </c>
    </row>
    <row r="70" spans="1:47" ht="16.5" thickBot="1" x14ac:dyDescent="0.3">
      <c r="A70" s="600" t="s">
        <v>115</v>
      </c>
      <c r="B70" s="601"/>
      <c r="C70" s="601"/>
      <c r="D70" s="601"/>
      <c r="E70" s="601"/>
      <c r="F70" s="601"/>
      <c r="G70" s="601"/>
      <c r="H70" s="601"/>
      <c r="I70" s="601"/>
      <c r="J70" s="601"/>
      <c r="K70" s="601"/>
      <c r="L70" s="601"/>
      <c r="M70" s="601"/>
      <c r="N70" s="601"/>
      <c r="O70" s="601"/>
      <c r="P70" s="601"/>
      <c r="Q70" s="601"/>
      <c r="R70" s="601"/>
      <c r="S70" s="601"/>
      <c r="T70" s="601"/>
      <c r="U70" s="601"/>
      <c r="V70" s="601"/>
      <c r="W70" s="601"/>
      <c r="X70" s="602"/>
      <c r="AE70" s="106"/>
      <c r="AF70" s="125" t="e">
        <f>SUM(AF66:AF69)</f>
        <v>#REF!</v>
      </c>
      <c r="AU70" s="345" t="e">
        <f t="shared" si="4"/>
        <v>#DIV/0!</v>
      </c>
    </row>
    <row r="71" spans="1:47" ht="16.5" thickBot="1" x14ac:dyDescent="0.3">
      <c r="A71" s="369" t="s">
        <v>116</v>
      </c>
      <c r="B71" s="370" t="s">
        <v>387</v>
      </c>
      <c r="C71" s="316"/>
      <c r="D71" s="317">
        <v>3</v>
      </c>
      <c r="E71" s="315"/>
      <c r="F71" s="316"/>
      <c r="G71" s="319">
        <v>4</v>
      </c>
      <c r="H71" s="314">
        <f>G71*30</f>
        <v>120</v>
      </c>
      <c r="I71" s="317">
        <v>45</v>
      </c>
      <c r="J71" s="315"/>
      <c r="K71" s="317"/>
      <c r="L71" s="317"/>
      <c r="M71" s="317">
        <f>H71-I71</f>
        <v>75</v>
      </c>
      <c r="N71" s="317"/>
      <c r="O71" s="592"/>
      <c r="P71" s="593"/>
      <c r="Q71" s="317">
        <v>3</v>
      </c>
      <c r="R71" s="592"/>
      <c r="S71" s="593"/>
      <c r="T71" s="317"/>
      <c r="U71" s="592"/>
      <c r="V71" s="593"/>
      <c r="W71" s="317"/>
      <c r="X71" s="315"/>
      <c r="AE71" s="106"/>
      <c r="AF71" s="125"/>
      <c r="AU71" s="345">
        <f t="shared" si="4"/>
        <v>37.5</v>
      </c>
    </row>
    <row r="72" spans="1:47" ht="16.5" thickBot="1" x14ac:dyDescent="0.3">
      <c r="A72" s="371" t="s">
        <v>117</v>
      </c>
      <c r="B72" s="372" t="s">
        <v>408</v>
      </c>
      <c r="C72" s="312"/>
      <c r="D72" s="318">
        <v>4</v>
      </c>
      <c r="E72" s="313"/>
      <c r="F72" s="312"/>
      <c r="G72" s="319">
        <v>4</v>
      </c>
      <c r="H72" s="314">
        <f t="shared" ref="H72:H73" si="41">G72*30</f>
        <v>120</v>
      </c>
      <c r="I72" s="318">
        <v>54</v>
      </c>
      <c r="J72" s="313"/>
      <c r="K72" s="318"/>
      <c r="L72" s="318"/>
      <c r="M72" s="317">
        <f>H72-I72</f>
        <v>66</v>
      </c>
      <c r="N72" s="318"/>
      <c r="O72" s="592"/>
      <c r="P72" s="593"/>
      <c r="Q72" s="318"/>
      <c r="R72" s="592">
        <v>3</v>
      </c>
      <c r="S72" s="593"/>
      <c r="T72" s="318"/>
      <c r="U72" s="592"/>
      <c r="V72" s="593"/>
      <c r="W72" s="318"/>
      <c r="X72" s="313"/>
      <c r="AE72" s="106"/>
      <c r="AF72" s="125"/>
      <c r="AU72" s="345">
        <f t="shared" si="4"/>
        <v>45</v>
      </c>
    </row>
    <row r="73" spans="1:47" ht="16.5" thickBot="1" x14ac:dyDescent="0.3">
      <c r="A73" s="371" t="s">
        <v>120</v>
      </c>
      <c r="B73" s="372" t="s">
        <v>409</v>
      </c>
      <c r="C73" s="312"/>
      <c r="D73" s="318">
        <v>5</v>
      </c>
      <c r="E73" s="313"/>
      <c r="F73" s="312"/>
      <c r="G73" s="319">
        <v>4</v>
      </c>
      <c r="H73" s="314">
        <f t="shared" si="41"/>
        <v>120</v>
      </c>
      <c r="I73" s="318">
        <v>45</v>
      </c>
      <c r="J73" s="313"/>
      <c r="K73" s="318"/>
      <c r="L73" s="318"/>
      <c r="M73" s="318">
        <f>H73-I73</f>
        <v>75</v>
      </c>
      <c r="N73" s="318"/>
      <c r="O73" s="592"/>
      <c r="P73" s="593"/>
      <c r="Q73" s="318"/>
      <c r="R73" s="592"/>
      <c r="S73" s="593"/>
      <c r="T73" s="318">
        <v>3</v>
      </c>
      <c r="U73" s="592"/>
      <c r="V73" s="593"/>
      <c r="W73" s="318"/>
      <c r="X73" s="313"/>
      <c r="AE73" s="106"/>
      <c r="AF73" s="125"/>
      <c r="AU73" s="345">
        <f t="shared" si="4"/>
        <v>37.5</v>
      </c>
    </row>
    <row r="74" spans="1:47" ht="16.5" thickBot="1" x14ac:dyDescent="0.3">
      <c r="A74" s="657" t="s">
        <v>118</v>
      </c>
      <c r="B74" s="658"/>
      <c r="C74" s="658"/>
      <c r="D74" s="658"/>
      <c r="E74" s="658"/>
      <c r="F74" s="659"/>
      <c r="G74" s="229">
        <f>SUM(G71:G73)</f>
        <v>12</v>
      </c>
      <c r="H74" s="230">
        <f>SUM(H71:H73)</f>
        <v>360</v>
      </c>
      <c r="I74" s="256">
        <f>SUM(I71:I73)</f>
        <v>144</v>
      </c>
      <c r="J74" s="256">
        <f>SUM(J71:J73)</f>
        <v>0</v>
      </c>
      <c r="K74" s="256">
        <f t="shared" ref="K74:M74" si="42">SUM(K71:K73)</f>
        <v>0</v>
      </c>
      <c r="L74" s="256">
        <f t="shared" si="42"/>
        <v>0</v>
      </c>
      <c r="M74" s="256">
        <f t="shared" si="42"/>
        <v>216</v>
      </c>
      <c r="N74" s="256">
        <f>SUM(N71:N73)</f>
        <v>0</v>
      </c>
      <c r="O74" s="589">
        <f t="shared" ref="O74:X74" si="43">SUM(O71:O73)</f>
        <v>0</v>
      </c>
      <c r="P74" s="590"/>
      <c r="Q74" s="256">
        <f t="shared" si="43"/>
        <v>3</v>
      </c>
      <c r="R74" s="589">
        <f t="shared" si="43"/>
        <v>3</v>
      </c>
      <c r="S74" s="590"/>
      <c r="T74" s="256">
        <f t="shared" si="43"/>
        <v>3</v>
      </c>
      <c r="U74" s="589">
        <f t="shared" si="43"/>
        <v>0</v>
      </c>
      <c r="V74" s="590"/>
      <c r="W74" s="256">
        <f t="shared" si="43"/>
        <v>0</v>
      </c>
      <c r="X74" s="256">
        <f t="shared" si="43"/>
        <v>0</v>
      </c>
      <c r="Y74" s="54" t="e">
        <f>#REF!+#REF!+#REF!+#REF!+#REF!+#REF!+#REF!+#REF!</f>
        <v>#REF!</v>
      </c>
      <c r="Z74" s="54" t="e">
        <f>#REF!+#REF!+#REF!+#REF!+#REF!+#REF!+#REF!+#REF!</f>
        <v>#REF!</v>
      </c>
      <c r="AA74" s="54" t="e">
        <f>#REF!+#REF!+#REF!+#REF!+#REF!+#REF!+#REF!+#REF!</f>
        <v>#REF!</v>
      </c>
      <c r="AB74" s="54" t="e">
        <f>#REF!+#REF!+#REF!+#REF!+#REF!+#REF!+#REF!+#REF!</f>
        <v>#REF!</v>
      </c>
      <c r="AC74" s="54" t="e">
        <f>#REF!+#REF!+#REF!+#REF!+#REF!+#REF!+#REF!+#REF!</f>
        <v>#REF!</v>
      </c>
      <c r="AG74" s="123" t="e">
        <f>SUMIF(#REF!,FALSE,#REF!)</f>
        <v>#REF!</v>
      </c>
      <c r="AH74" s="123" t="e">
        <f>SUMIF(#REF!,FALSE,#REF!)</f>
        <v>#REF!</v>
      </c>
      <c r="AI74" s="123" t="e">
        <f>SUMIF(#REF!,FALSE,#REF!)</f>
        <v>#REF!</v>
      </c>
      <c r="AJ74" s="123" t="e">
        <f>SUMIF(#REF!,FALSE,#REF!)</f>
        <v>#REF!</v>
      </c>
      <c r="AK74" s="123" t="e">
        <f>SUMIF(#REF!,FALSE,#REF!)</f>
        <v>#REF!</v>
      </c>
      <c r="AL74" s="123" t="e">
        <f>SUMIF(#REF!,FALSE,#REF!)</f>
        <v>#REF!</v>
      </c>
      <c r="AM74" s="123" t="e">
        <f>SUMIF(#REF!,FALSE,#REF!)</f>
        <v>#REF!</v>
      </c>
      <c r="AN74" s="123" t="e">
        <f>SUMIF(#REF!,FALSE,#REF!)</f>
        <v>#REF!</v>
      </c>
      <c r="AO74" s="123" t="e">
        <f>SUMIF(#REF!,FALSE,#REF!)</f>
        <v>#REF!</v>
      </c>
      <c r="AP74" s="123" t="e">
        <f>SUMIF(#REF!,FALSE,#REF!)</f>
        <v>#REF!</v>
      </c>
      <c r="AQ74" s="123" t="e">
        <f>SUMIF(#REF!,FALSE,#REF!)</f>
        <v>#REF!</v>
      </c>
      <c r="AR74" s="124" t="e">
        <f>SUM(AG74:AQ74)</f>
        <v>#REF!</v>
      </c>
      <c r="AU74" s="345">
        <f t="shared" ref="AU74:AU88" si="44">I74/H74*100</f>
        <v>40</v>
      </c>
    </row>
    <row r="75" spans="1:47" ht="16.5" thickBot="1" x14ac:dyDescent="0.3">
      <c r="A75" s="660" t="s">
        <v>166</v>
      </c>
      <c r="B75" s="661"/>
      <c r="C75" s="661"/>
      <c r="D75" s="661"/>
      <c r="E75" s="661"/>
      <c r="F75" s="661"/>
      <c r="G75" s="601"/>
      <c r="H75" s="601"/>
      <c r="I75" s="601"/>
      <c r="J75" s="601"/>
      <c r="K75" s="601"/>
      <c r="L75" s="601"/>
      <c r="M75" s="601"/>
      <c r="N75" s="601"/>
      <c r="O75" s="601"/>
      <c r="P75" s="601"/>
      <c r="Q75" s="601"/>
      <c r="R75" s="601"/>
      <c r="S75" s="601"/>
      <c r="T75" s="601"/>
      <c r="U75" s="601"/>
      <c r="V75" s="601"/>
      <c r="W75" s="601"/>
      <c r="X75" s="662"/>
      <c r="AU75" s="345" t="e">
        <f t="shared" si="44"/>
        <v>#DIV/0!</v>
      </c>
    </row>
    <row r="76" spans="1:47" ht="16.5" thickBot="1" x14ac:dyDescent="0.3">
      <c r="A76" s="352" t="s">
        <v>121</v>
      </c>
      <c r="B76" s="372" t="s">
        <v>387</v>
      </c>
      <c r="C76" s="318"/>
      <c r="D76" s="318">
        <v>3</v>
      </c>
      <c r="E76" s="318"/>
      <c r="F76" s="318"/>
      <c r="G76" s="319">
        <v>4</v>
      </c>
      <c r="H76" s="318">
        <f>G76*30</f>
        <v>120</v>
      </c>
      <c r="I76" s="318">
        <v>45</v>
      </c>
      <c r="J76" s="318"/>
      <c r="K76" s="318"/>
      <c r="L76" s="318"/>
      <c r="M76" s="318">
        <f>H76-I76</f>
        <v>75</v>
      </c>
      <c r="N76" s="318"/>
      <c r="O76" s="592"/>
      <c r="P76" s="593"/>
      <c r="Q76" s="318">
        <v>3</v>
      </c>
      <c r="R76" s="592"/>
      <c r="S76" s="593"/>
      <c r="T76" s="318"/>
      <c r="U76" s="592"/>
      <c r="V76" s="593"/>
      <c r="W76" s="318"/>
      <c r="X76" s="318"/>
      <c r="AU76" s="345">
        <f t="shared" si="44"/>
        <v>37.5</v>
      </c>
    </row>
    <row r="77" spans="1:47" ht="16.5" thickBot="1" x14ac:dyDescent="0.3">
      <c r="A77" s="352" t="s">
        <v>122</v>
      </c>
      <c r="B77" s="372" t="s">
        <v>408</v>
      </c>
      <c r="C77" s="318"/>
      <c r="D77" s="318">
        <v>4</v>
      </c>
      <c r="E77" s="318"/>
      <c r="F77" s="318"/>
      <c r="G77" s="319">
        <v>4</v>
      </c>
      <c r="H77" s="318">
        <f>G77*30</f>
        <v>120</v>
      </c>
      <c r="I77" s="318">
        <v>54</v>
      </c>
      <c r="J77" s="318"/>
      <c r="K77" s="318"/>
      <c r="L77" s="318"/>
      <c r="M77" s="318">
        <f>H77-I77</f>
        <v>66</v>
      </c>
      <c r="N77" s="318"/>
      <c r="O77" s="592"/>
      <c r="P77" s="593"/>
      <c r="Q77" s="318"/>
      <c r="R77" s="592">
        <v>3</v>
      </c>
      <c r="S77" s="593"/>
      <c r="T77" s="318"/>
      <c r="U77" s="592"/>
      <c r="V77" s="593"/>
      <c r="W77" s="318"/>
      <c r="X77" s="318"/>
      <c r="AU77" s="345">
        <f t="shared" si="44"/>
        <v>45</v>
      </c>
    </row>
    <row r="78" spans="1:47" ht="16.5" thickBot="1" x14ac:dyDescent="0.3">
      <c r="A78" s="352" t="s">
        <v>123</v>
      </c>
      <c r="B78" s="372" t="s">
        <v>409</v>
      </c>
      <c r="C78" s="318"/>
      <c r="D78" s="318">
        <v>5</v>
      </c>
      <c r="E78" s="318"/>
      <c r="F78" s="318"/>
      <c r="G78" s="319">
        <v>4</v>
      </c>
      <c r="H78" s="318">
        <f t="shared" ref="H78:H88" si="45">G78*30</f>
        <v>120</v>
      </c>
      <c r="I78" s="318">
        <v>45</v>
      </c>
      <c r="J78" s="318"/>
      <c r="K78" s="318"/>
      <c r="L78" s="318"/>
      <c r="M78" s="318">
        <f>H78-I78</f>
        <v>75</v>
      </c>
      <c r="N78" s="318"/>
      <c r="O78" s="592"/>
      <c r="P78" s="593"/>
      <c r="Q78" s="318"/>
      <c r="R78" s="592"/>
      <c r="S78" s="593"/>
      <c r="T78" s="318">
        <v>3</v>
      </c>
      <c r="U78" s="592"/>
      <c r="V78" s="593"/>
      <c r="W78" s="318"/>
      <c r="X78" s="318"/>
      <c r="AU78" s="345">
        <f t="shared" si="44"/>
        <v>37.5</v>
      </c>
    </row>
    <row r="79" spans="1:47" ht="16.5" thickBot="1" x14ac:dyDescent="0.3">
      <c r="A79" s="352" t="s">
        <v>124</v>
      </c>
      <c r="B79" s="372" t="s">
        <v>443</v>
      </c>
      <c r="C79" s="318"/>
      <c r="D79" s="318">
        <v>6</v>
      </c>
      <c r="E79" s="318"/>
      <c r="F79" s="318"/>
      <c r="G79" s="319">
        <v>4</v>
      </c>
      <c r="H79" s="318">
        <f t="shared" si="45"/>
        <v>120</v>
      </c>
      <c r="I79" s="318">
        <v>54</v>
      </c>
      <c r="J79" s="318"/>
      <c r="K79" s="318"/>
      <c r="L79" s="318"/>
      <c r="M79" s="318">
        <f>H79-I79</f>
        <v>66</v>
      </c>
      <c r="N79" s="318"/>
      <c r="O79" s="592"/>
      <c r="P79" s="593"/>
      <c r="Q79" s="318"/>
      <c r="R79" s="592"/>
      <c r="S79" s="593"/>
      <c r="T79" s="318"/>
      <c r="U79" s="592">
        <v>3</v>
      </c>
      <c r="V79" s="593"/>
      <c r="W79" s="318"/>
      <c r="X79" s="318"/>
      <c r="AU79" s="345">
        <f t="shared" si="44"/>
        <v>45</v>
      </c>
    </row>
    <row r="80" spans="1:47" ht="16.5" thickBot="1" x14ac:dyDescent="0.3">
      <c r="A80" s="352" t="s">
        <v>125</v>
      </c>
      <c r="B80" s="372" t="s">
        <v>444</v>
      </c>
      <c r="C80" s="318"/>
      <c r="D80" s="318">
        <v>6</v>
      </c>
      <c r="E80" s="318"/>
      <c r="F80" s="318"/>
      <c r="G80" s="319">
        <v>4</v>
      </c>
      <c r="H80" s="318">
        <f t="shared" si="45"/>
        <v>120</v>
      </c>
      <c r="I80" s="318">
        <v>54</v>
      </c>
      <c r="J80" s="318"/>
      <c r="K80" s="318"/>
      <c r="L80" s="318"/>
      <c r="M80" s="318">
        <f t="shared" ref="M80:M88" si="46">H80-I80</f>
        <v>66</v>
      </c>
      <c r="N80" s="318"/>
      <c r="O80" s="592"/>
      <c r="P80" s="593"/>
      <c r="Q80" s="318"/>
      <c r="R80" s="592"/>
      <c r="S80" s="593"/>
      <c r="T80" s="318"/>
      <c r="U80" s="592">
        <v>3</v>
      </c>
      <c r="V80" s="593"/>
      <c r="W80" s="318"/>
      <c r="X80" s="318"/>
      <c r="AU80" s="345">
        <f t="shared" si="44"/>
        <v>45</v>
      </c>
    </row>
    <row r="81" spans="1:47" ht="16.5" thickBot="1" x14ac:dyDescent="0.3">
      <c r="A81" s="352" t="s">
        <v>286</v>
      </c>
      <c r="B81" s="372" t="s">
        <v>445</v>
      </c>
      <c r="C81" s="318"/>
      <c r="D81" s="318">
        <v>6</v>
      </c>
      <c r="E81" s="318"/>
      <c r="F81" s="318"/>
      <c r="G81" s="319">
        <v>4</v>
      </c>
      <c r="H81" s="318">
        <f t="shared" si="45"/>
        <v>120</v>
      </c>
      <c r="I81" s="318">
        <v>54</v>
      </c>
      <c r="J81" s="318"/>
      <c r="K81" s="318"/>
      <c r="L81" s="318"/>
      <c r="M81" s="318">
        <f t="shared" si="46"/>
        <v>66</v>
      </c>
      <c r="N81" s="318"/>
      <c r="O81" s="592"/>
      <c r="P81" s="593"/>
      <c r="Q81" s="318"/>
      <c r="R81" s="592"/>
      <c r="S81" s="593"/>
      <c r="T81" s="318"/>
      <c r="U81" s="592">
        <v>3</v>
      </c>
      <c r="V81" s="593"/>
      <c r="W81" s="318"/>
      <c r="X81" s="318"/>
      <c r="AU81" s="345">
        <f t="shared" si="44"/>
        <v>45</v>
      </c>
    </row>
    <row r="82" spans="1:47" ht="16.5" thickBot="1" x14ac:dyDescent="0.3">
      <c r="A82" s="352" t="s">
        <v>325</v>
      </c>
      <c r="B82" s="372" t="s">
        <v>448</v>
      </c>
      <c r="C82" s="318"/>
      <c r="D82" s="318">
        <v>7</v>
      </c>
      <c r="E82" s="318"/>
      <c r="F82" s="318"/>
      <c r="G82" s="319">
        <v>4</v>
      </c>
      <c r="H82" s="318">
        <f t="shared" si="45"/>
        <v>120</v>
      </c>
      <c r="I82" s="318">
        <v>45</v>
      </c>
      <c r="J82" s="318"/>
      <c r="K82" s="318"/>
      <c r="L82" s="318"/>
      <c r="M82" s="318">
        <f t="shared" si="46"/>
        <v>75</v>
      </c>
      <c r="N82" s="318"/>
      <c r="O82" s="592"/>
      <c r="P82" s="593"/>
      <c r="Q82" s="318"/>
      <c r="R82" s="592"/>
      <c r="S82" s="593"/>
      <c r="T82" s="318"/>
      <c r="U82" s="592"/>
      <c r="V82" s="593"/>
      <c r="W82" s="318">
        <v>3</v>
      </c>
      <c r="X82" s="318"/>
      <c r="AU82" s="345">
        <f t="shared" si="44"/>
        <v>37.5</v>
      </c>
    </row>
    <row r="83" spans="1:47" ht="16.5" thickBot="1" x14ac:dyDescent="0.3">
      <c r="A83" s="352" t="s">
        <v>326</v>
      </c>
      <c r="B83" s="372" t="s">
        <v>449</v>
      </c>
      <c r="C83" s="318"/>
      <c r="D83" s="318">
        <v>7</v>
      </c>
      <c r="E83" s="318"/>
      <c r="F83" s="318"/>
      <c r="G83" s="319">
        <v>4</v>
      </c>
      <c r="H83" s="318">
        <f t="shared" si="45"/>
        <v>120</v>
      </c>
      <c r="I83" s="318">
        <v>45</v>
      </c>
      <c r="J83" s="318"/>
      <c r="K83" s="318"/>
      <c r="L83" s="318"/>
      <c r="M83" s="318">
        <f t="shared" si="46"/>
        <v>75</v>
      </c>
      <c r="N83" s="318"/>
      <c r="O83" s="592"/>
      <c r="P83" s="593"/>
      <c r="Q83" s="318"/>
      <c r="R83" s="592"/>
      <c r="S83" s="593"/>
      <c r="T83" s="318"/>
      <c r="U83" s="592"/>
      <c r="V83" s="593"/>
      <c r="W83" s="318">
        <v>3</v>
      </c>
      <c r="X83" s="318"/>
      <c r="AU83" s="345">
        <f t="shared" si="44"/>
        <v>37.5</v>
      </c>
    </row>
    <row r="84" spans="1:47" ht="16.5" thickBot="1" x14ac:dyDescent="0.3">
      <c r="A84" s="352" t="s">
        <v>327</v>
      </c>
      <c r="B84" s="372" t="s">
        <v>450</v>
      </c>
      <c r="C84" s="318"/>
      <c r="D84" s="318">
        <v>7</v>
      </c>
      <c r="E84" s="318"/>
      <c r="F84" s="318"/>
      <c r="G84" s="319">
        <v>4</v>
      </c>
      <c r="H84" s="318">
        <f t="shared" si="45"/>
        <v>120</v>
      </c>
      <c r="I84" s="318">
        <v>45</v>
      </c>
      <c r="J84" s="318"/>
      <c r="K84" s="318"/>
      <c r="L84" s="318"/>
      <c r="M84" s="318">
        <f t="shared" si="46"/>
        <v>75</v>
      </c>
      <c r="N84" s="318"/>
      <c r="O84" s="592"/>
      <c r="P84" s="593"/>
      <c r="Q84" s="318"/>
      <c r="R84" s="592"/>
      <c r="S84" s="593"/>
      <c r="T84" s="318"/>
      <c r="U84" s="592"/>
      <c r="V84" s="593"/>
      <c r="W84" s="318">
        <v>3</v>
      </c>
      <c r="X84" s="318"/>
      <c r="AU84" s="345">
        <f t="shared" si="44"/>
        <v>37.5</v>
      </c>
    </row>
    <row r="85" spans="1:47" ht="16.5" thickBot="1" x14ac:dyDescent="0.3">
      <c r="A85" s="352" t="s">
        <v>384</v>
      </c>
      <c r="B85" s="372" t="s">
        <v>459</v>
      </c>
      <c r="C85" s="318"/>
      <c r="D85" s="318">
        <v>8</v>
      </c>
      <c r="E85" s="318"/>
      <c r="F85" s="318"/>
      <c r="G85" s="319">
        <v>4</v>
      </c>
      <c r="H85" s="318">
        <f t="shared" si="45"/>
        <v>120</v>
      </c>
      <c r="I85" s="318">
        <v>40</v>
      </c>
      <c r="J85" s="318"/>
      <c r="K85" s="318"/>
      <c r="L85" s="318"/>
      <c r="M85" s="318">
        <f t="shared" si="46"/>
        <v>80</v>
      </c>
      <c r="N85" s="318"/>
      <c r="O85" s="592"/>
      <c r="P85" s="593"/>
      <c r="Q85" s="318"/>
      <c r="R85" s="592"/>
      <c r="S85" s="593"/>
      <c r="T85" s="318"/>
      <c r="U85" s="592"/>
      <c r="V85" s="593"/>
      <c r="W85" s="318"/>
      <c r="X85" s="318">
        <v>3</v>
      </c>
      <c r="AU85" s="345">
        <f t="shared" si="44"/>
        <v>33.333333333333329</v>
      </c>
    </row>
    <row r="86" spans="1:47" ht="16.5" thickBot="1" x14ac:dyDescent="0.3">
      <c r="A86" s="352" t="s">
        <v>388</v>
      </c>
      <c r="B86" s="372" t="s">
        <v>460</v>
      </c>
      <c r="C86" s="318"/>
      <c r="D86" s="318">
        <v>8</v>
      </c>
      <c r="E86" s="318"/>
      <c r="F86" s="318"/>
      <c r="G86" s="319">
        <v>4</v>
      </c>
      <c r="H86" s="318">
        <f t="shared" si="45"/>
        <v>120</v>
      </c>
      <c r="I86" s="318">
        <v>40</v>
      </c>
      <c r="J86" s="318"/>
      <c r="K86" s="318"/>
      <c r="L86" s="318"/>
      <c r="M86" s="318">
        <f t="shared" si="46"/>
        <v>80</v>
      </c>
      <c r="N86" s="318"/>
      <c r="O86" s="592"/>
      <c r="P86" s="593"/>
      <c r="Q86" s="318"/>
      <c r="R86" s="592"/>
      <c r="S86" s="593"/>
      <c r="T86" s="318"/>
      <c r="U86" s="592"/>
      <c r="V86" s="593"/>
      <c r="W86" s="318"/>
      <c r="X86" s="318">
        <v>3</v>
      </c>
      <c r="AU86" s="345">
        <f t="shared" si="44"/>
        <v>33.333333333333329</v>
      </c>
    </row>
    <row r="87" spans="1:47" ht="16.5" thickBot="1" x14ac:dyDescent="0.3">
      <c r="A87" s="352" t="s">
        <v>389</v>
      </c>
      <c r="B87" s="372" t="s">
        <v>458</v>
      </c>
      <c r="C87" s="318"/>
      <c r="D87" s="318">
        <v>8</v>
      </c>
      <c r="E87" s="318"/>
      <c r="F87" s="318"/>
      <c r="G87" s="319">
        <v>4</v>
      </c>
      <c r="H87" s="318">
        <f t="shared" si="45"/>
        <v>120</v>
      </c>
      <c r="I87" s="318">
        <v>40</v>
      </c>
      <c r="J87" s="318"/>
      <c r="K87" s="318"/>
      <c r="L87" s="318"/>
      <c r="M87" s="318">
        <f t="shared" si="46"/>
        <v>80</v>
      </c>
      <c r="N87" s="318"/>
      <c r="O87" s="592"/>
      <c r="P87" s="593"/>
      <c r="Q87" s="318"/>
      <c r="R87" s="592"/>
      <c r="S87" s="593"/>
      <c r="T87" s="318"/>
      <c r="U87" s="592"/>
      <c r="V87" s="593"/>
      <c r="W87" s="318"/>
      <c r="X87" s="318">
        <v>3</v>
      </c>
      <c r="AU87" s="345">
        <f t="shared" si="44"/>
        <v>33.333333333333329</v>
      </c>
    </row>
    <row r="88" spans="1:47" ht="16.5" thickBot="1" x14ac:dyDescent="0.3">
      <c r="A88" s="352" t="s">
        <v>390</v>
      </c>
      <c r="B88" s="372" t="s">
        <v>461</v>
      </c>
      <c r="C88" s="318"/>
      <c r="D88" s="318">
        <v>8</v>
      </c>
      <c r="E88" s="318"/>
      <c r="F88" s="318"/>
      <c r="G88" s="320">
        <v>4</v>
      </c>
      <c r="H88" s="318">
        <f t="shared" si="45"/>
        <v>120</v>
      </c>
      <c r="I88" s="318">
        <v>40</v>
      </c>
      <c r="J88" s="318"/>
      <c r="K88" s="318"/>
      <c r="L88" s="318"/>
      <c r="M88" s="318">
        <f t="shared" si="46"/>
        <v>80</v>
      </c>
      <c r="N88" s="318"/>
      <c r="O88" s="592"/>
      <c r="P88" s="593"/>
      <c r="Q88" s="318"/>
      <c r="R88" s="592"/>
      <c r="S88" s="593"/>
      <c r="T88" s="318"/>
      <c r="U88" s="592"/>
      <c r="V88" s="593"/>
      <c r="W88" s="318"/>
      <c r="X88" s="318">
        <v>3</v>
      </c>
      <c r="AU88" s="345">
        <f t="shared" si="44"/>
        <v>33.333333333333329</v>
      </c>
    </row>
    <row r="89" spans="1:47" ht="16.5" thickBot="1" x14ac:dyDescent="0.3">
      <c r="A89" s="624" t="s">
        <v>150</v>
      </c>
      <c r="B89" s="625"/>
      <c r="C89" s="625"/>
      <c r="D89" s="625"/>
      <c r="E89" s="625"/>
      <c r="F89" s="626"/>
      <c r="G89" s="229">
        <f>SUM(G76:G88)</f>
        <v>52</v>
      </c>
      <c r="H89" s="230">
        <f>SUM(H76:H88)</f>
        <v>1560</v>
      </c>
      <c r="I89" s="230">
        <f t="shared" ref="I89:M89" si="47">SUM(I76:I88)</f>
        <v>601</v>
      </c>
      <c r="J89" s="230">
        <f t="shared" si="47"/>
        <v>0</v>
      </c>
      <c r="K89" s="230">
        <f t="shared" si="47"/>
        <v>0</v>
      </c>
      <c r="L89" s="230">
        <f t="shared" si="47"/>
        <v>0</v>
      </c>
      <c r="M89" s="230">
        <f t="shared" si="47"/>
        <v>959</v>
      </c>
      <c r="N89" s="230">
        <f>SUM(N76:N88)</f>
        <v>0</v>
      </c>
      <c r="O89" s="589">
        <f t="shared" ref="O89:X89" si="48">SUM(O76:O88)</f>
        <v>0</v>
      </c>
      <c r="P89" s="590"/>
      <c r="Q89" s="230">
        <f t="shared" si="48"/>
        <v>3</v>
      </c>
      <c r="R89" s="589">
        <f t="shared" si="48"/>
        <v>3</v>
      </c>
      <c r="S89" s="590"/>
      <c r="T89" s="230">
        <f t="shared" si="48"/>
        <v>3</v>
      </c>
      <c r="U89" s="589">
        <f t="shared" si="48"/>
        <v>9</v>
      </c>
      <c r="V89" s="590"/>
      <c r="W89" s="230">
        <f t="shared" si="48"/>
        <v>9</v>
      </c>
      <c r="X89" s="230">
        <f t="shared" si="48"/>
        <v>12</v>
      </c>
      <c r="Y89" s="63" t="e">
        <f>SUM(#REF!)</f>
        <v>#REF!</v>
      </c>
      <c r="Z89" s="53" t="e">
        <f>SUM(#REF!)</f>
        <v>#REF!</v>
      </c>
      <c r="AA89" s="53" t="e">
        <f>SUM(#REF!)</f>
        <v>#REF!</v>
      </c>
      <c r="AB89" s="53" t="e">
        <f>SUM(#REF!)</f>
        <v>#REF!</v>
      </c>
      <c r="AC89" s="53" t="e">
        <f>SUM(#REF!)</f>
        <v>#REF!</v>
      </c>
      <c r="AG89" s="123" t="e">
        <f>SUMIF(#REF!,FALSE,#REF!)</f>
        <v>#REF!</v>
      </c>
      <c r="AH89" s="123" t="e">
        <f>SUMIF(#REF!,FALSE,#REF!)</f>
        <v>#REF!</v>
      </c>
      <c r="AI89" s="123" t="e">
        <f>SUMIF(#REF!,FALSE,#REF!)</f>
        <v>#REF!</v>
      </c>
      <c r="AJ89" s="123" t="e">
        <f>SUMIF(#REF!,FALSE,#REF!)</f>
        <v>#REF!</v>
      </c>
      <c r="AK89" s="123" t="e">
        <f>SUMIF(#REF!,FALSE,#REF!)</f>
        <v>#REF!</v>
      </c>
      <c r="AL89" s="123" t="e">
        <f>SUMIF(#REF!,FALSE,#REF!)</f>
        <v>#REF!</v>
      </c>
      <c r="AM89" s="123" t="e">
        <f>SUMIF(#REF!,FALSE,#REF!)</f>
        <v>#REF!</v>
      </c>
      <c r="AN89" s="123" t="e">
        <f>SUMIF(#REF!,FALSE,#REF!)</f>
        <v>#REF!</v>
      </c>
      <c r="AO89" s="123" t="e">
        <f>SUMIF(#REF!,FALSE,#REF!)</f>
        <v>#REF!</v>
      </c>
      <c r="AP89" s="123" t="e">
        <f>SUMIF(#REF!,FALSE,#REF!)</f>
        <v>#REF!</v>
      </c>
      <c r="AQ89" s="123" t="e">
        <f>SUMIF(#REF!,FALSE,#REF!)</f>
        <v>#REF!</v>
      </c>
      <c r="AR89" s="124" t="e">
        <f>SUM(AG89:AQ89)</f>
        <v>#REF!</v>
      </c>
    </row>
    <row r="90" spans="1:47" ht="16.5" thickBot="1" x14ac:dyDescent="0.3">
      <c r="A90" s="592" t="s">
        <v>156</v>
      </c>
      <c r="B90" s="646"/>
      <c r="C90" s="646"/>
      <c r="D90" s="646"/>
      <c r="E90" s="646"/>
      <c r="F90" s="647"/>
      <c r="G90" s="373">
        <f>G74+G89</f>
        <v>64</v>
      </c>
      <c r="H90" s="374">
        <f>H74+H89</f>
        <v>1920</v>
      </c>
      <c r="I90" s="374">
        <f>I74+I89</f>
        <v>745</v>
      </c>
      <c r="J90" s="374">
        <f t="shared" ref="J90:M90" si="49">J74+J89</f>
        <v>0</v>
      </c>
      <c r="K90" s="374">
        <f t="shared" si="49"/>
        <v>0</v>
      </c>
      <c r="L90" s="374">
        <f t="shared" si="49"/>
        <v>0</v>
      </c>
      <c r="M90" s="374">
        <f t="shared" si="49"/>
        <v>1175</v>
      </c>
      <c r="N90" s="374">
        <f t="shared" ref="N90" si="50">N74+N89</f>
        <v>0</v>
      </c>
      <c r="O90" s="594">
        <f t="shared" ref="O90" si="51">O74+O89</f>
        <v>0</v>
      </c>
      <c r="P90" s="593"/>
      <c r="Q90" s="374">
        <f t="shared" ref="Q90" si="52">Q74+Q89</f>
        <v>6</v>
      </c>
      <c r="R90" s="594">
        <f t="shared" ref="R90" si="53">R74+R89</f>
        <v>6</v>
      </c>
      <c r="S90" s="593"/>
      <c r="T90" s="374">
        <f t="shared" ref="T90" si="54">T74+T89</f>
        <v>6</v>
      </c>
      <c r="U90" s="594">
        <f t="shared" ref="U90" si="55">U74+U89</f>
        <v>9</v>
      </c>
      <c r="V90" s="593"/>
      <c r="W90" s="374">
        <f t="shared" ref="W90" si="56">W74+W89</f>
        <v>9</v>
      </c>
      <c r="X90" s="374">
        <f t="shared" ref="X90" si="57">X74+X89</f>
        <v>12</v>
      </c>
      <c r="Y90" s="63" t="e">
        <f>Y89+Y74</f>
        <v>#REF!</v>
      </c>
      <c r="Z90" s="53" t="e">
        <f>Z89+Z74</f>
        <v>#REF!</v>
      </c>
      <c r="AA90" s="53" t="e">
        <f>AA89+AA74</f>
        <v>#REF!</v>
      </c>
      <c r="AB90" s="53" t="e">
        <f>AB89+AB74</f>
        <v>#REF!</v>
      </c>
      <c r="AC90" s="53" t="e">
        <f>AC89+AC74</f>
        <v>#REF!</v>
      </c>
    </row>
    <row r="91" spans="1:47" s="48" customFormat="1" ht="16.5" thickBot="1" x14ac:dyDescent="0.3">
      <c r="A91" s="648" t="s">
        <v>157</v>
      </c>
      <c r="B91" s="648"/>
      <c r="C91" s="648"/>
      <c r="D91" s="648"/>
      <c r="E91" s="648"/>
      <c r="F91" s="648"/>
      <c r="G91" s="373">
        <f t="shared" ref="G91:M91" si="58">G90+G68</f>
        <v>240</v>
      </c>
      <c r="H91" s="374">
        <f t="shared" si="58"/>
        <v>7200</v>
      </c>
      <c r="I91" s="374">
        <f t="shared" si="58"/>
        <v>2691</v>
      </c>
      <c r="J91" s="374">
        <f t="shared" si="58"/>
        <v>912</v>
      </c>
      <c r="K91" s="374">
        <f t="shared" si="58"/>
        <v>108</v>
      </c>
      <c r="L91" s="374">
        <f t="shared" si="58"/>
        <v>926</v>
      </c>
      <c r="M91" s="374">
        <f t="shared" si="58"/>
        <v>4509</v>
      </c>
      <c r="N91" s="230">
        <f>N68+N90</f>
        <v>24</v>
      </c>
      <c r="O91" s="589">
        <f>O68+O90</f>
        <v>22</v>
      </c>
      <c r="P91" s="590"/>
      <c r="Q91" s="230">
        <f>Q68+Q90</f>
        <v>26</v>
      </c>
      <c r="R91" s="589">
        <f>R68+R90</f>
        <v>24</v>
      </c>
      <c r="S91" s="590"/>
      <c r="T91" s="230">
        <f>T68+T90</f>
        <v>22</v>
      </c>
      <c r="U91" s="589">
        <f>U68+U90</f>
        <v>16</v>
      </c>
      <c r="V91" s="590"/>
      <c r="W91" s="230">
        <f>W68+W90</f>
        <v>21</v>
      </c>
      <c r="X91" s="230">
        <f>X68+X90</f>
        <v>14</v>
      </c>
      <c r="AA91" s="55">
        <v>22</v>
      </c>
      <c r="AB91" s="55">
        <v>22</v>
      </c>
      <c r="AC91" s="55">
        <v>22</v>
      </c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</row>
    <row r="92" spans="1:47" s="48" customFormat="1" ht="16.5" thickBot="1" x14ac:dyDescent="0.3">
      <c r="A92" s="645" t="s">
        <v>130</v>
      </c>
      <c r="B92" s="645"/>
      <c r="C92" s="645"/>
      <c r="D92" s="645"/>
      <c r="E92" s="645"/>
      <c r="F92" s="645"/>
      <c r="G92" s="645"/>
      <c r="H92" s="645"/>
      <c r="I92" s="645"/>
      <c r="J92" s="645"/>
      <c r="K92" s="645"/>
      <c r="L92" s="645"/>
      <c r="M92" s="645"/>
      <c r="N92" s="230">
        <f>N91</f>
        <v>24</v>
      </c>
      <c r="O92" s="589">
        <f t="shared" ref="O92:AC92" si="59">O91</f>
        <v>22</v>
      </c>
      <c r="P92" s="590"/>
      <c r="Q92" s="230">
        <f t="shared" si="59"/>
        <v>26</v>
      </c>
      <c r="R92" s="589">
        <f t="shared" si="59"/>
        <v>24</v>
      </c>
      <c r="S92" s="590"/>
      <c r="T92" s="230">
        <f t="shared" si="59"/>
        <v>22</v>
      </c>
      <c r="U92" s="589">
        <f t="shared" si="59"/>
        <v>16</v>
      </c>
      <c r="V92" s="590"/>
      <c r="W92" s="230">
        <f t="shared" si="59"/>
        <v>21</v>
      </c>
      <c r="X92" s="230">
        <f t="shared" si="59"/>
        <v>14</v>
      </c>
      <c r="Y92" s="63">
        <f t="shared" si="59"/>
        <v>0</v>
      </c>
      <c r="Z92" s="53">
        <f t="shared" si="59"/>
        <v>0</v>
      </c>
      <c r="AA92" s="53">
        <f t="shared" si="59"/>
        <v>22</v>
      </c>
      <c r="AB92" s="53">
        <f t="shared" si="59"/>
        <v>22</v>
      </c>
      <c r="AC92" s="53">
        <f t="shared" si="59"/>
        <v>22</v>
      </c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</row>
    <row r="93" spans="1:47" s="48" customFormat="1" ht="16.5" thickBot="1" x14ac:dyDescent="0.3">
      <c r="A93" s="645" t="s">
        <v>131</v>
      </c>
      <c r="B93" s="645"/>
      <c r="C93" s="645"/>
      <c r="D93" s="645"/>
      <c r="E93" s="645"/>
      <c r="F93" s="645"/>
      <c r="G93" s="645"/>
      <c r="H93" s="645"/>
      <c r="I93" s="645"/>
      <c r="J93" s="645"/>
      <c r="K93" s="645"/>
      <c r="L93" s="645"/>
      <c r="M93" s="645"/>
      <c r="N93" s="230">
        <v>4</v>
      </c>
      <c r="O93" s="589">
        <v>4</v>
      </c>
      <c r="P93" s="590"/>
      <c r="Q93" s="375">
        <v>2</v>
      </c>
      <c r="R93" s="633">
        <v>3</v>
      </c>
      <c r="S93" s="590"/>
      <c r="T93" s="375">
        <v>3</v>
      </c>
      <c r="U93" s="633">
        <v>2</v>
      </c>
      <c r="V93" s="590"/>
      <c r="W93" s="375">
        <v>3</v>
      </c>
      <c r="X93" s="375">
        <v>0</v>
      </c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</row>
    <row r="94" spans="1:47" s="48" customFormat="1" ht="16.5" thickBot="1" x14ac:dyDescent="0.3">
      <c r="A94" s="645" t="s">
        <v>132</v>
      </c>
      <c r="B94" s="645"/>
      <c r="C94" s="645"/>
      <c r="D94" s="645"/>
      <c r="E94" s="645"/>
      <c r="F94" s="645"/>
      <c r="G94" s="645"/>
      <c r="H94" s="645"/>
      <c r="I94" s="645"/>
      <c r="J94" s="645"/>
      <c r="K94" s="645"/>
      <c r="L94" s="645"/>
      <c r="M94" s="645"/>
      <c r="N94" s="376">
        <v>4</v>
      </c>
      <c r="O94" s="589">
        <v>4</v>
      </c>
      <c r="P94" s="590"/>
      <c r="Q94" s="377">
        <v>5</v>
      </c>
      <c r="R94" s="633">
        <v>4</v>
      </c>
      <c r="S94" s="590"/>
      <c r="T94" s="377">
        <v>3</v>
      </c>
      <c r="U94" s="633">
        <v>3</v>
      </c>
      <c r="V94" s="590"/>
      <c r="W94" s="377">
        <v>3</v>
      </c>
      <c r="X94" s="377">
        <v>5</v>
      </c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</row>
    <row r="95" spans="1:47" s="48" customFormat="1" ht="16.5" thickBot="1" x14ac:dyDescent="0.3">
      <c r="A95" s="645" t="s">
        <v>133</v>
      </c>
      <c r="B95" s="645"/>
      <c r="C95" s="645"/>
      <c r="D95" s="645"/>
      <c r="E95" s="645"/>
      <c r="F95" s="645"/>
      <c r="G95" s="645"/>
      <c r="H95" s="645"/>
      <c r="I95" s="645"/>
      <c r="J95" s="645"/>
      <c r="K95" s="645"/>
      <c r="L95" s="645"/>
      <c r="M95" s="645"/>
      <c r="N95" s="378"/>
      <c r="O95" s="591"/>
      <c r="P95" s="590"/>
      <c r="Q95" s="379"/>
      <c r="R95" s="591"/>
      <c r="S95" s="590"/>
      <c r="T95" s="379"/>
      <c r="U95" s="591"/>
      <c r="V95" s="590"/>
      <c r="W95" s="379"/>
      <c r="X95" s="379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</row>
    <row r="96" spans="1:47" s="48" customFormat="1" ht="16.5" thickBot="1" x14ac:dyDescent="0.3">
      <c r="A96" s="668" t="s">
        <v>134</v>
      </c>
      <c r="B96" s="668"/>
      <c r="C96" s="668"/>
      <c r="D96" s="668"/>
      <c r="E96" s="668"/>
      <c r="F96" s="668"/>
      <c r="G96" s="668"/>
      <c r="H96" s="668"/>
      <c r="I96" s="668"/>
      <c r="J96" s="668"/>
      <c r="K96" s="668"/>
      <c r="L96" s="668"/>
      <c r="M96" s="668"/>
      <c r="N96" s="380"/>
      <c r="O96" s="591"/>
      <c r="P96" s="590"/>
      <c r="Q96" s="381"/>
      <c r="R96" s="634">
        <v>1</v>
      </c>
      <c r="S96" s="593"/>
      <c r="T96" s="382">
        <v>1</v>
      </c>
      <c r="U96" s="634"/>
      <c r="V96" s="593"/>
      <c r="W96" s="382">
        <v>1</v>
      </c>
      <c r="X96" s="382"/>
      <c r="AG96" s="110" t="s">
        <v>292</v>
      </c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</row>
    <row r="97" spans="1:43" s="48" customFormat="1" ht="16.5" thickBot="1" x14ac:dyDescent="0.3">
      <c r="A97" s="669" t="s">
        <v>159</v>
      </c>
      <c r="B97" s="670"/>
      <c r="C97" s="670"/>
      <c r="D97" s="670"/>
      <c r="E97" s="670"/>
      <c r="F97" s="670"/>
      <c r="G97" s="670"/>
      <c r="H97" s="670"/>
      <c r="I97" s="670"/>
      <c r="J97" s="670"/>
      <c r="K97" s="670"/>
      <c r="L97" s="670"/>
      <c r="M97" s="671"/>
      <c r="N97" s="672" t="s">
        <v>158</v>
      </c>
      <c r="O97" s="673"/>
      <c r="P97" s="674"/>
      <c r="Q97" s="665">
        <f>G68/G91*100</f>
        <v>73.333333333333329</v>
      </c>
      <c r="R97" s="675"/>
      <c r="S97" s="666"/>
      <c r="T97" s="665" t="s">
        <v>45</v>
      </c>
      <c r="U97" s="675"/>
      <c r="V97" s="666"/>
      <c r="W97" s="665">
        <f>G90/G91*100</f>
        <v>26.666666666666668</v>
      </c>
      <c r="X97" s="666"/>
      <c r="Y97" s="56">
        <f>SUM(N97:X97)</f>
        <v>100</v>
      </c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</row>
    <row r="98" spans="1:43" s="48" customFormat="1" x14ac:dyDescent="0.25">
      <c r="A98" s="307"/>
      <c r="B98" s="307"/>
      <c r="C98" s="307"/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8"/>
      <c r="O98" s="308"/>
      <c r="P98" s="309"/>
      <c r="Q98" s="240"/>
      <c r="R98" s="240"/>
      <c r="S98" s="310"/>
      <c r="T98" s="240"/>
      <c r="U98" s="240"/>
      <c r="V98" s="310"/>
      <c r="W98" s="240"/>
      <c r="X98" s="310"/>
      <c r="Y98" s="56"/>
      <c r="AG98" s="311"/>
      <c r="AH98" s="311"/>
      <c r="AI98" s="110"/>
      <c r="AJ98" s="110"/>
      <c r="AK98" s="110"/>
      <c r="AL98" s="110"/>
      <c r="AM98" s="110"/>
      <c r="AN98" s="110"/>
      <c r="AO98" s="110"/>
      <c r="AP98" s="110"/>
      <c r="AQ98" s="110"/>
    </row>
    <row r="99" spans="1:43" s="48" customFormat="1" hidden="1" x14ac:dyDescent="0.25">
      <c r="A99" s="307"/>
      <c r="B99" s="307"/>
      <c r="C99" s="307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8"/>
      <c r="O99" s="308"/>
      <c r="P99" s="309"/>
      <c r="Q99" s="240"/>
      <c r="R99" s="240"/>
      <c r="S99" s="310"/>
      <c r="T99" s="240"/>
      <c r="U99" s="240"/>
      <c r="V99" s="310"/>
      <c r="W99" s="240"/>
      <c r="X99" s="310"/>
      <c r="Y99" s="56"/>
      <c r="AG99" s="311"/>
      <c r="AH99" s="311"/>
      <c r="AI99" s="110"/>
      <c r="AJ99" s="110"/>
      <c r="AK99" s="110"/>
      <c r="AL99" s="110"/>
      <c r="AM99" s="110"/>
      <c r="AN99" s="110"/>
      <c r="AO99" s="110"/>
      <c r="AP99" s="110"/>
      <c r="AQ99" s="110"/>
    </row>
    <row r="100" spans="1:43" s="48" customFormat="1" hidden="1" x14ac:dyDescent="0.25">
      <c r="A100" s="307"/>
      <c r="B100" s="307"/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8"/>
      <c r="O100" s="308"/>
      <c r="P100" s="309"/>
      <c r="Q100" s="240"/>
      <c r="R100" s="240"/>
      <c r="S100" s="310"/>
      <c r="T100" s="240"/>
      <c r="U100" s="240"/>
      <c r="V100" s="310"/>
      <c r="W100" s="240"/>
      <c r="X100" s="310"/>
      <c r="Y100" s="56"/>
      <c r="AG100" s="311"/>
      <c r="AH100" s="311"/>
      <c r="AI100" s="110"/>
      <c r="AJ100" s="110"/>
      <c r="AK100" s="110"/>
      <c r="AL100" s="110"/>
      <c r="AM100" s="110"/>
      <c r="AN100" s="110"/>
      <c r="AO100" s="110"/>
      <c r="AP100" s="110"/>
      <c r="AQ100" s="110"/>
    </row>
    <row r="101" spans="1:43" s="48" customFormat="1" ht="20.25" hidden="1" customHeight="1" x14ac:dyDescent="0.25">
      <c r="A101" s="257"/>
      <c r="B101" s="257"/>
      <c r="C101" s="257"/>
      <c r="D101" s="257"/>
      <c r="E101" s="257"/>
      <c r="F101" s="257"/>
      <c r="G101" s="257"/>
      <c r="H101" s="257"/>
      <c r="I101" s="257"/>
      <c r="J101" s="257"/>
      <c r="K101" s="257"/>
      <c r="L101" s="257"/>
      <c r="M101" s="257"/>
      <c r="N101" s="258"/>
      <c r="O101" s="258"/>
      <c r="P101" s="258"/>
      <c r="Q101" s="259"/>
      <c r="R101" s="259"/>
      <c r="S101" s="259"/>
      <c r="T101" s="258"/>
      <c r="U101" s="258"/>
      <c r="V101" s="258"/>
      <c r="W101" s="258"/>
      <c r="X101" s="258"/>
      <c r="AG101" s="48" t="s">
        <v>287</v>
      </c>
      <c r="AH101" s="48" t="s">
        <v>288</v>
      </c>
      <c r="AI101" s="128" t="s">
        <v>289</v>
      </c>
      <c r="AJ101" s="109" t="s">
        <v>290</v>
      </c>
      <c r="AK101" s="109" t="s">
        <v>291</v>
      </c>
      <c r="AL101" s="110"/>
      <c r="AM101" s="110"/>
      <c r="AN101" s="110"/>
      <c r="AO101" s="110"/>
      <c r="AP101" s="110"/>
      <c r="AQ101" s="110"/>
    </row>
    <row r="102" spans="1:43" s="48" customFormat="1" ht="16.5" hidden="1" thickBot="1" x14ac:dyDescent="0.3">
      <c r="A102" s="134"/>
      <c r="B102" s="260"/>
      <c r="C102" s="667" t="s">
        <v>76</v>
      </c>
      <c r="D102" s="667"/>
      <c r="E102" s="667"/>
      <c r="F102" s="667"/>
      <c r="G102" s="667"/>
      <c r="H102" s="667"/>
      <c r="I102" s="667"/>
      <c r="J102" s="667"/>
      <c r="K102" s="667"/>
      <c r="L102" s="261"/>
      <c r="M102" s="261"/>
      <c r="AF102" s="51" t="s">
        <v>94</v>
      </c>
      <c r="AG102" s="119">
        <f>AF11</f>
        <v>45</v>
      </c>
      <c r="AH102" s="119">
        <f>AF37</f>
        <v>0</v>
      </c>
      <c r="AI102" s="119" t="e">
        <f>AF60</f>
        <v>#REF!</v>
      </c>
      <c r="AJ102" s="119" t="e">
        <f>AF66</f>
        <v>#REF!</v>
      </c>
      <c r="AK102" s="119" t="e">
        <f>#REF!</f>
        <v>#REF!</v>
      </c>
      <c r="AL102" s="119" t="e">
        <f>SUM(AG102:AK102)</f>
        <v>#REF!</v>
      </c>
      <c r="AM102" s="110"/>
      <c r="AN102" s="110"/>
      <c r="AO102" s="110"/>
      <c r="AP102" s="110"/>
      <c r="AQ102" s="110"/>
    </row>
    <row r="103" spans="1:43" ht="15" customHeight="1" x14ac:dyDescent="0.25">
      <c r="A103" s="266"/>
      <c r="B103" s="267"/>
      <c r="C103" s="268"/>
      <c r="D103" s="269"/>
      <c r="E103" s="270"/>
      <c r="F103" s="271"/>
      <c r="G103" s="272"/>
      <c r="H103" s="37"/>
      <c r="I103" s="273"/>
      <c r="J103" s="37"/>
      <c r="K103" s="37"/>
      <c r="L103" s="37"/>
      <c r="M103" s="273"/>
      <c r="N103" s="274"/>
      <c r="O103" s="274"/>
      <c r="P103" s="274"/>
      <c r="Q103" s="274"/>
      <c r="R103" s="274"/>
      <c r="S103" s="274"/>
      <c r="T103" s="39"/>
      <c r="U103" s="39"/>
      <c r="V103" s="39"/>
      <c r="W103" s="39"/>
      <c r="X103" s="275"/>
      <c r="AG103" s="119"/>
      <c r="AH103" s="119"/>
      <c r="AI103" s="119"/>
      <c r="AJ103" s="119"/>
      <c r="AK103" s="119"/>
      <c r="AL103" s="119"/>
    </row>
    <row r="104" spans="1:43" ht="14.45" customHeight="1" x14ac:dyDescent="0.25">
      <c r="A104" s="266"/>
      <c r="B104" s="71"/>
      <c r="C104" s="268"/>
      <c r="D104" s="269"/>
      <c r="E104" s="270"/>
      <c r="F104" s="271"/>
      <c r="G104" s="272"/>
      <c r="H104" s="303"/>
      <c r="I104" s="304"/>
      <c r="J104" s="37"/>
      <c r="K104" s="37"/>
      <c r="L104" s="37"/>
      <c r="M104" s="273"/>
      <c r="N104" s="274"/>
      <c r="O104" s="274"/>
      <c r="P104" s="274"/>
      <c r="Q104" s="274"/>
      <c r="R104" s="274"/>
      <c r="S104" s="274"/>
      <c r="T104" s="39"/>
      <c r="U104" s="39"/>
      <c r="V104" s="39"/>
      <c r="W104" s="39"/>
      <c r="X104" s="275"/>
      <c r="AG104" s="119"/>
      <c r="AH104" s="119"/>
      <c r="AI104" s="119"/>
      <c r="AJ104" s="119"/>
      <c r="AK104" s="119"/>
      <c r="AL104" s="119"/>
    </row>
    <row r="105" spans="1:43" ht="48" customHeight="1" x14ac:dyDescent="0.25">
      <c r="A105" s="48"/>
      <c r="B105" s="71" t="s">
        <v>418</v>
      </c>
      <c r="C105" s="48"/>
      <c r="D105" s="663"/>
      <c r="E105" s="663"/>
      <c r="F105" s="664"/>
      <c r="G105" s="664"/>
      <c r="H105" s="262" t="s">
        <v>419</v>
      </c>
      <c r="I105" s="262"/>
      <c r="J105" s="262"/>
      <c r="K105" s="262"/>
      <c r="AG105" s="733" t="s">
        <v>94</v>
      </c>
      <c r="AH105" s="733"/>
      <c r="AI105" s="733"/>
      <c r="AJ105" s="733" t="s">
        <v>95</v>
      </c>
      <c r="AK105" s="733"/>
      <c r="AL105" s="733"/>
      <c r="AM105" s="733" t="s">
        <v>96</v>
      </c>
      <c r="AN105" s="733"/>
      <c r="AO105" s="733"/>
      <c r="AP105" s="733" t="s">
        <v>97</v>
      </c>
      <c r="AQ105" s="733"/>
    </row>
    <row r="106" spans="1:43" ht="9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262"/>
      <c r="J106" s="262"/>
      <c r="K106" s="262"/>
      <c r="L106" s="262"/>
      <c r="AG106" s="108">
        <v>1</v>
      </c>
      <c r="AH106" s="108" t="s">
        <v>204</v>
      </c>
      <c r="AI106" s="108" t="s">
        <v>205</v>
      </c>
      <c r="AJ106" s="108">
        <v>3</v>
      </c>
      <c r="AK106" s="108" t="s">
        <v>206</v>
      </c>
      <c r="AL106" s="108" t="s">
        <v>207</v>
      </c>
      <c r="AM106" s="108">
        <v>5</v>
      </c>
      <c r="AN106" s="108" t="s">
        <v>208</v>
      </c>
      <c r="AO106" s="108" t="s">
        <v>209</v>
      </c>
      <c r="AP106" s="108">
        <v>7</v>
      </c>
      <c r="AQ106" s="108">
        <v>8</v>
      </c>
    </row>
    <row r="107" spans="1:43" ht="56.45" customHeight="1" x14ac:dyDescent="0.25">
      <c r="A107" s="48"/>
      <c r="B107" s="71" t="s">
        <v>416</v>
      </c>
      <c r="C107" s="71"/>
      <c r="D107" s="663"/>
      <c r="E107" s="663"/>
      <c r="F107" s="664"/>
      <c r="G107" s="664"/>
      <c r="H107" s="303" t="s">
        <v>417</v>
      </c>
      <c r="I107" s="304"/>
      <c r="J107" s="304"/>
      <c r="L107" s="262"/>
      <c r="AG107" s="123" t="e">
        <f>AG34+AG58+AG74+AG89</f>
        <v>#REF!</v>
      </c>
      <c r="AH107" s="123" t="e">
        <f>AH34+AH58+AH74+AH89+#REF!</f>
        <v>#REF!</v>
      </c>
      <c r="AI107" s="115" t="e">
        <f>AI34+AI58+AI74+AI89</f>
        <v>#REF!</v>
      </c>
      <c r="AJ107" s="123" t="e">
        <f>AJ34+AJ58+AJ74+AJ89</f>
        <v>#REF!</v>
      </c>
      <c r="AK107" s="123" t="e">
        <f>AK34+AK58+AK74+AK89+G60</f>
        <v>#REF!</v>
      </c>
      <c r="AL107" s="115" t="e">
        <f>AL34+AL58+AL74+AL89</f>
        <v>#REF!</v>
      </c>
      <c r="AM107" s="123" t="e">
        <f>AM34+AM58+AM74+AM89</f>
        <v>#REF!</v>
      </c>
      <c r="AN107" s="123" t="e">
        <f>AN34+AN58+AN74+AN89+AF62</f>
        <v>#REF!</v>
      </c>
      <c r="AO107" s="115" t="e">
        <f>AO34+AO58+AO74+AO89</f>
        <v>#REF!</v>
      </c>
      <c r="AP107" s="115" t="e">
        <f>AP34+AP58+AP74+AP89</f>
        <v>#REF!</v>
      </c>
      <c r="AQ107" s="115" t="e">
        <f>AQ34+AQ58+AQ74+AQ89+AF63</f>
        <v>#REF!</v>
      </c>
    </row>
    <row r="108" spans="1:43" ht="6.75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262"/>
      <c r="J108" s="262"/>
      <c r="K108" s="262"/>
      <c r="L108" s="262"/>
    </row>
    <row r="109" spans="1:43" ht="37.9" customHeight="1" x14ac:dyDescent="0.25">
      <c r="A109" s="48"/>
      <c r="B109" s="71" t="s">
        <v>249</v>
      </c>
      <c r="C109" s="71"/>
      <c r="D109" s="663"/>
      <c r="E109" s="663"/>
      <c r="F109" s="664"/>
      <c r="G109" s="664"/>
      <c r="H109" s="303" t="s">
        <v>385</v>
      </c>
      <c r="I109" s="304"/>
      <c r="J109" s="302"/>
      <c r="L109" s="262"/>
    </row>
  </sheetData>
  <mergeCells count="304">
    <mergeCell ref="U79:V79"/>
    <mergeCell ref="U80:V80"/>
    <mergeCell ref="U81:V81"/>
    <mergeCell ref="U82:V82"/>
    <mergeCell ref="U83:V83"/>
    <mergeCell ref="U84:V84"/>
    <mergeCell ref="U85:V85"/>
    <mergeCell ref="U86:V86"/>
    <mergeCell ref="U96:V96"/>
    <mergeCell ref="U87:V87"/>
    <mergeCell ref="U88:V88"/>
    <mergeCell ref="U89:V89"/>
    <mergeCell ref="U90:V90"/>
    <mergeCell ref="U91:V91"/>
    <mergeCell ref="U92:V92"/>
    <mergeCell ref="U93:V93"/>
    <mergeCell ref="U94:V94"/>
    <mergeCell ref="U95:V95"/>
    <mergeCell ref="U57:V57"/>
    <mergeCell ref="U58:V58"/>
    <mergeCell ref="U61:V61"/>
    <mergeCell ref="U62:V62"/>
    <mergeCell ref="U63:V63"/>
    <mergeCell ref="U65:V65"/>
    <mergeCell ref="U67:V67"/>
    <mergeCell ref="U68:V68"/>
    <mergeCell ref="U71:V71"/>
    <mergeCell ref="A64:X64"/>
    <mergeCell ref="A58:F58"/>
    <mergeCell ref="A59:X59"/>
    <mergeCell ref="R61:S61"/>
    <mergeCell ref="R62:S62"/>
    <mergeCell ref="R63:S63"/>
    <mergeCell ref="R65:S65"/>
    <mergeCell ref="U48:V48"/>
    <mergeCell ref="U49:V49"/>
    <mergeCell ref="U50:V50"/>
    <mergeCell ref="U51:V51"/>
    <mergeCell ref="U52:V52"/>
    <mergeCell ref="U53:V53"/>
    <mergeCell ref="U54:V54"/>
    <mergeCell ref="U55:V55"/>
    <mergeCell ref="U56:V56"/>
    <mergeCell ref="U27:V27"/>
    <mergeCell ref="U28:V28"/>
    <mergeCell ref="U29:V29"/>
    <mergeCell ref="U30:V30"/>
    <mergeCell ref="U31:V31"/>
    <mergeCell ref="U32:V32"/>
    <mergeCell ref="U33:V33"/>
    <mergeCell ref="U34:V34"/>
    <mergeCell ref="U37:V37"/>
    <mergeCell ref="AP105:AQ105"/>
    <mergeCell ref="AG3:AI3"/>
    <mergeCell ref="AJ3:AL3"/>
    <mergeCell ref="AM3:AO3"/>
    <mergeCell ref="AP3:AQ3"/>
    <mergeCell ref="AG105:AI105"/>
    <mergeCell ref="AJ105:AL105"/>
    <mergeCell ref="AM105:AO105"/>
    <mergeCell ref="U5:V5"/>
    <mergeCell ref="U7:V7"/>
    <mergeCell ref="U8:V8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U21:V21"/>
    <mergeCell ref="U22:V22"/>
    <mergeCell ref="U23:V23"/>
    <mergeCell ref="A1:X1"/>
    <mergeCell ref="N4:P4"/>
    <mergeCell ref="Q4:S4"/>
    <mergeCell ref="T4:V4"/>
    <mergeCell ref="W4:X4"/>
    <mergeCell ref="N2:X3"/>
    <mergeCell ref="A2:A7"/>
    <mergeCell ref="B2:B7"/>
    <mergeCell ref="C2:F2"/>
    <mergeCell ref="G2:G7"/>
    <mergeCell ref="H2:M2"/>
    <mergeCell ref="C3:C7"/>
    <mergeCell ref="D3:D7"/>
    <mergeCell ref="E3:F3"/>
    <mergeCell ref="N6:X6"/>
    <mergeCell ref="I3:L3"/>
    <mergeCell ref="M3:M7"/>
    <mergeCell ref="E4:E7"/>
    <mergeCell ref="F4:F7"/>
    <mergeCell ref="I4:I7"/>
    <mergeCell ref="J4:J7"/>
    <mergeCell ref="K4:K7"/>
    <mergeCell ref="L4:L7"/>
    <mergeCell ref="H3:H7"/>
    <mergeCell ref="R41:S41"/>
    <mergeCell ref="R42:S42"/>
    <mergeCell ref="R43:S43"/>
    <mergeCell ref="R44:S44"/>
    <mergeCell ref="R45:S45"/>
    <mergeCell ref="R46:S46"/>
    <mergeCell ref="R47:S47"/>
    <mergeCell ref="R34:S34"/>
    <mergeCell ref="O34:P34"/>
    <mergeCell ref="O37:P37"/>
    <mergeCell ref="O38:P38"/>
    <mergeCell ref="O39:P39"/>
    <mergeCell ref="O40:P40"/>
    <mergeCell ref="D109:G109"/>
    <mergeCell ref="W97:X97"/>
    <mergeCell ref="D107:G107"/>
    <mergeCell ref="D105:G105"/>
    <mergeCell ref="C102:K102"/>
    <mergeCell ref="A96:M96"/>
    <mergeCell ref="A97:M97"/>
    <mergeCell ref="N97:P97"/>
    <mergeCell ref="Q97:S97"/>
    <mergeCell ref="T97:V97"/>
    <mergeCell ref="A95:M95"/>
    <mergeCell ref="A90:F90"/>
    <mergeCell ref="A92:M92"/>
    <mergeCell ref="A93:M93"/>
    <mergeCell ref="A94:M94"/>
    <mergeCell ref="A91:F91"/>
    <mergeCell ref="A89:F89"/>
    <mergeCell ref="A67:F67"/>
    <mergeCell ref="A68:F68"/>
    <mergeCell ref="A69:X69"/>
    <mergeCell ref="A74:F74"/>
    <mergeCell ref="A75:X75"/>
    <mergeCell ref="U78:V78"/>
    <mergeCell ref="R82:S82"/>
    <mergeCell ref="R83:S83"/>
    <mergeCell ref="R84:S84"/>
    <mergeCell ref="R85:S85"/>
    <mergeCell ref="R86:S86"/>
    <mergeCell ref="R77:S77"/>
    <mergeCell ref="R78:S78"/>
    <mergeCell ref="R79:S79"/>
    <mergeCell ref="R80:S80"/>
    <mergeCell ref="R81:S81"/>
    <mergeCell ref="R92:S92"/>
    <mergeCell ref="R5:S5"/>
    <mergeCell ref="R7:S7"/>
    <mergeCell ref="R37:S37"/>
    <mergeCell ref="R38:S38"/>
    <mergeCell ref="R39:S39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R32:S32"/>
    <mergeCell ref="R33:S33"/>
    <mergeCell ref="A10:X10"/>
    <mergeCell ref="A36:X36"/>
    <mergeCell ref="A9:X9"/>
    <mergeCell ref="U24:V24"/>
    <mergeCell ref="U25:V25"/>
    <mergeCell ref="U26:V26"/>
    <mergeCell ref="U38:V38"/>
    <mergeCell ref="U39:V39"/>
    <mergeCell ref="R56:S56"/>
    <mergeCell ref="R57:S57"/>
    <mergeCell ref="R58:S58"/>
    <mergeCell ref="R8:S8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22:S22"/>
    <mergeCell ref="R51:S51"/>
    <mergeCell ref="R52:S52"/>
    <mergeCell ref="R53:S53"/>
    <mergeCell ref="R54:S54"/>
    <mergeCell ref="R55:S55"/>
    <mergeCell ref="R48:S48"/>
    <mergeCell ref="R49:S49"/>
    <mergeCell ref="R50:S50"/>
    <mergeCell ref="R93:S93"/>
    <mergeCell ref="R94:S94"/>
    <mergeCell ref="R95:S95"/>
    <mergeCell ref="R96:S96"/>
    <mergeCell ref="R87:S87"/>
    <mergeCell ref="R88:S88"/>
    <mergeCell ref="R89:S89"/>
    <mergeCell ref="R90:S90"/>
    <mergeCell ref="R91:S91"/>
    <mergeCell ref="O13:P13"/>
    <mergeCell ref="O14:P14"/>
    <mergeCell ref="O15:P15"/>
    <mergeCell ref="O16:P16"/>
    <mergeCell ref="O18:P18"/>
    <mergeCell ref="O5:P5"/>
    <mergeCell ref="O7:P7"/>
    <mergeCell ref="O8:P8"/>
    <mergeCell ref="O11:P11"/>
    <mergeCell ref="O12:P12"/>
    <mergeCell ref="O17:P17"/>
    <mergeCell ref="O20:P20"/>
    <mergeCell ref="O21:P21"/>
    <mergeCell ref="O22:P22"/>
    <mergeCell ref="O24:P24"/>
    <mergeCell ref="O27:P27"/>
    <mergeCell ref="O30:P30"/>
    <mergeCell ref="O19:P19"/>
    <mergeCell ref="O23:P23"/>
    <mergeCell ref="O25:P25"/>
    <mergeCell ref="O26:P26"/>
    <mergeCell ref="O28:P28"/>
    <mergeCell ref="O29:P29"/>
    <mergeCell ref="O31:P31"/>
    <mergeCell ref="O32:P32"/>
    <mergeCell ref="O33:P33"/>
    <mergeCell ref="O46:P46"/>
    <mergeCell ref="O47:P47"/>
    <mergeCell ref="O48:P48"/>
    <mergeCell ref="O49:P49"/>
    <mergeCell ref="O50:P50"/>
    <mergeCell ref="O41:P41"/>
    <mergeCell ref="O42:P42"/>
    <mergeCell ref="O43:P43"/>
    <mergeCell ref="O44:P44"/>
    <mergeCell ref="O45:P45"/>
    <mergeCell ref="A35:X35"/>
    <mergeCell ref="U40:V40"/>
    <mergeCell ref="U41:V41"/>
    <mergeCell ref="U42:V42"/>
    <mergeCell ref="U43:V43"/>
    <mergeCell ref="U44:V44"/>
    <mergeCell ref="U45:V45"/>
    <mergeCell ref="U46:V46"/>
    <mergeCell ref="U47:V47"/>
    <mergeCell ref="A34:F34"/>
    <mergeCell ref="R40:S40"/>
    <mergeCell ref="O56:P56"/>
    <mergeCell ref="O57:P57"/>
    <mergeCell ref="O58:P58"/>
    <mergeCell ref="O61:P61"/>
    <mergeCell ref="O62:P62"/>
    <mergeCell ref="O51:P51"/>
    <mergeCell ref="O52:P52"/>
    <mergeCell ref="O53:P53"/>
    <mergeCell ref="O54:P54"/>
    <mergeCell ref="O55:P55"/>
    <mergeCell ref="O72:P72"/>
    <mergeCell ref="O73:P73"/>
    <mergeCell ref="O74:P74"/>
    <mergeCell ref="O76:P76"/>
    <mergeCell ref="O77:P77"/>
    <mergeCell ref="O63:P63"/>
    <mergeCell ref="O65:P65"/>
    <mergeCell ref="O67:P67"/>
    <mergeCell ref="O68:P68"/>
    <mergeCell ref="O71:P71"/>
    <mergeCell ref="A70:X70"/>
    <mergeCell ref="R67:S67"/>
    <mergeCell ref="R68:S68"/>
    <mergeCell ref="R71:S71"/>
    <mergeCell ref="R72:S72"/>
    <mergeCell ref="R73:S73"/>
    <mergeCell ref="R74:S74"/>
    <mergeCell ref="R76:S76"/>
    <mergeCell ref="U72:V72"/>
    <mergeCell ref="U73:V73"/>
    <mergeCell ref="U74:V74"/>
    <mergeCell ref="U76:V76"/>
    <mergeCell ref="U77:V77"/>
    <mergeCell ref="A63:F63"/>
    <mergeCell ref="O83:P83"/>
    <mergeCell ref="O84:P84"/>
    <mergeCell ref="O85:P85"/>
    <mergeCell ref="O86:P86"/>
    <mergeCell ref="O87:P87"/>
    <mergeCell ref="O78:P78"/>
    <mergeCell ref="O79:P79"/>
    <mergeCell ref="O80:P80"/>
    <mergeCell ref="O81:P81"/>
    <mergeCell ref="O82:P82"/>
    <mergeCell ref="O93:P93"/>
    <mergeCell ref="O94:P94"/>
    <mergeCell ref="O95:P95"/>
    <mergeCell ref="O96:P96"/>
    <mergeCell ref="O88:P88"/>
    <mergeCell ref="O89:P89"/>
    <mergeCell ref="O90:P90"/>
    <mergeCell ref="O91:P91"/>
    <mergeCell ref="O92:P92"/>
  </mergeCells>
  <pageMargins left="0.19685039370078741" right="0.19685039370078741" top="0" bottom="0" header="0.31496062992125984" footer="0.31496062992125984"/>
  <pageSetup paperSize="9" scale="55" orientation="landscape" r:id="rId1"/>
  <rowBreaks count="2" manualBreakCount="2">
    <brk id="58" max="16383" man="1"/>
    <brk id="7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162"/>
  <sheetViews>
    <sheetView view="pageBreakPreview" topLeftCell="A95" zoomScaleNormal="100" zoomScaleSheetLayoutView="100" workbookViewId="0">
      <selection activeCell="D143" sqref="D143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6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20.140625" customWidth="1"/>
    <col min="16" max="16" width="7" customWidth="1"/>
    <col min="17" max="17" width="47.5703125" customWidth="1"/>
    <col min="18" max="18" width="8.85546875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7" max="28" width="8.85546875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747" t="s">
        <v>180</v>
      </c>
      <c r="D1" s="747"/>
      <c r="E1" s="747"/>
      <c r="F1" s="747"/>
      <c r="G1" s="747"/>
      <c r="H1" s="747"/>
      <c r="I1" s="747"/>
      <c r="J1" s="747"/>
      <c r="K1" s="747"/>
      <c r="L1" s="747"/>
      <c r="M1" s="747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169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746" t="s">
        <v>0</v>
      </c>
      <c r="D3" s="742" t="s">
        <v>1</v>
      </c>
      <c r="E3" s="745" t="s">
        <v>2</v>
      </c>
      <c r="F3" s="745"/>
      <c r="G3" s="745"/>
      <c r="H3" s="745"/>
      <c r="I3" s="745"/>
      <c r="J3" s="524"/>
      <c r="K3" s="742" t="s">
        <v>3</v>
      </c>
      <c r="L3" s="742" t="s">
        <v>4</v>
      </c>
      <c r="M3" s="742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746"/>
      <c r="D4" s="742"/>
      <c r="E4" s="742" t="s">
        <v>6</v>
      </c>
      <c r="F4" s="743" t="s">
        <v>7</v>
      </c>
      <c r="G4" s="743"/>
      <c r="H4" s="743"/>
      <c r="I4" s="743"/>
      <c r="J4" s="742" t="s">
        <v>8</v>
      </c>
      <c r="K4" s="742"/>
      <c r="L4" s="742"/>
      <c r="M4" s="74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746"/>
      <c r="D5" s="742"/>
      <c r="E5" s="524"/>
      <c r="F5" s="742" t="s">
        <v>9</v>
      </c>
      <c r="G5" s="745" t="s">
        <v>10</v>
      </c>
      <c r="H5" s="524"/>
      <c r="I5" s="524"/>
      <c r="J5" s="524"/>
      <c r="K5" s="742"/>
      <c r="L5" s="742"/>
      <c r="M5" s="74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746"/>
      <c r="D6" s="742"/>
      <c r="E6" s="524"/>
      <c r="F6" s="744"/>
      <c r="G6" s="742" t="s">
        <v>11</v>
      </c>
      <c r="H6" s="742" t="s">
        <v>12</v>
      </c>
      <c r="I6" s="742" t="s">
        <v>13</v>
      </c>
      <c r="J6" s="524"/>
      <c r="K6" s="742"/>
      <c r="L6" s="742"/>
      <c r="M6" s="742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746"/>
      <c r="D7" s="742"/>
      <c r="E7" s="524"/>
      <c r="F7" s="744"/>
      <c r="G7" s="742"/>
      <c r="H7" s="742"/>
      <c r="I7" s="742"/>
      <c r="J7" s="524"/>
      <c r="K7" s="742"/>
      <c r="L7" s="742"/>
      <c r="M7" s="74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746"/>
      <c r="D8" s="742"/>
      <c r="E8" s="524"/>
      <c r="F8" s="744"/>
      <c r="G8" s="742"/>
      <c r="H8" s="742"/>
      <c r="I8" s="742"/>
      <c r="J8" s="524"/>
      <c r="K8" s="742"/>
      <c r="L8" s="742"/>
      <c r="M8" s="74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746"/>
      <c r="D9" s="742"/>
      <c r="E9" s="524"/>
      <c r="F9" s="744"/>
      <c r="G9" s="742"/>
      <c r="H9" s="742"/>
      <c r="I9" s="742"/>
      <c r="J9" s="524"/>
      <c r="K9" s="742"/>
      <c r="L9" s="742"/>
      <c r="M9" s="74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295" t="s">
        <v>328</v>
      </c>
      <c r="D10" s="5">
        <v>4</v>
      </c>
      <c r="E10" s="65">
        <f>D10*30</f>
        <v>120</v>
      </c>
      <c r="F10" s="65">
        <f>G10+H10+I10</f>
        <v>60</v>
      </c>
      <c r="G10" s="65"/>
      <c r="H10" s="65"/>
      <c r="I10" s="65">
        <v>60</v>
      </c>
      <c r="J10" s="65">
        <f>E10-F10</f>
        <v>60</v>
      </c>
      <c r="K10" s="64">
        <f>F10/15</f>
        <v>4</v>
      </c>
      <c r="L10" s="65" t="s">
        <v>17</v>
      </c>
      <c r="M10" s="64">
        <f>F10/E10*100</f>
        <v>50</v>
      </c>
      <c r="N10" s="3" t="s">
        <v>235</v>
      </c>
      <c r="P10" t="s">
        <v>298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5">
      <c r="A11" s="1" t="s">
        <v>17</v>
      </c>
      <c r="B11" s="1" t="s">
        <v>15</v>
      </c>
      <c r="C11" s="295" t="s">
        <v>329</v>
      </c>
      <c r="D11" s="64">
        <v>7</v>
      </c>
      <c r="E11" s="65">
        <f t="shared" ref="E11:E15" si="0">D11*30</f>
        <v>210</v>
      </c>
      <c r="F11" s="65">
        <f t="shared" ref="F11:F15" si="1">G11+H11+I11</f>
        <v>75</v>
      </c>
      <c r="G11" s="65">
        <v>30</v>
      </c>
      <c r="H11" s="65"/>
      <c r="I11" s="65">
        <v>45</v>
      </c>
      <c r="J11" s="65">
        <f t="shared" ref="J11:J15" si="2">E11-F11</f>
        <v>135</v>
      </c>
      <c r="K11" s="64">
        <f t="shared" ref="K11:K15" si="3">F11/15</f>
        <v>5</v>
      </c>
      <c r="L11" s="65" t="s">
        <v>19</v>
      </c>
      <c r="M11" s="64">
        <f t="shared" ref="M11:M15" si="4">F11/E11*100</f>
        <v>35.714285714285715</v>
      </c>
      <c r="N11" s="3" t="s">
        <v>318</v>
      </c>
      <c r="P11" t="s">
        <v>298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295" t="s">
        <v>330</v>
      </c>
      <c r="D12" s="64">
        <v>6</v>
      </c>
      <c r="E12" s="65">
        <f t="shared" si="0"/>
        <v>180</v>
      </c>
      <c r="F12" s="65">
        <f t="shared" si="1"/>
        <v>75</v>
      </c>
      <c r="G12" s="65">
        <v>30</v>
      </c>
      <c r="H12" s="65"/>
      <c r="I12" s="65">
        <v>45</v>
      </c>
      <c r="J12" s="65">
        <f t="shared" si="2"/>
        <v>105</v>
      </c>
      <c r="K12" s="64">
        <f t="shared" si="3"/>
        <v>5</v>
      </c>
      <c r="L12" s="65" t="s">
        <v>19</v>
      </c>
      <c r="M12" s="64">
        <f t="shared" si="4"/>
        <v>41.666666666666671</v>
      </c>
      <c r="N12" s="3" t="s">
        <v>242</v>
      </c>
      <c r="P12" t="s">
        <v>300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26.25" x14ac:dyDescent="0.25">
      <c r="A13" s="1" t="s">
        <v>17</v>
      </c>
      <c r="B13" s="1" t="s">
        <v>15</v>
      </c>
      <c r="C13" s="295" t="s">
        <v>368</v>
      </c>
      <c r="D13" s="64">
        <v>7</v>
      </c>
      <c r="E13" s="65">
        <f t="shared" si="0"/>
        <v>210</v>
      </c>
      <c r="F13" s="65">
        <f t="shared" si="1"/>
        <v>75</v>
      </c>
      <c r="G13" s="65">
        <v>30</v>
      </c>
      <c r="H13" s="65"/>
      <c r="I13" s="65">
        <v>45</v>
      </c>
      <c r="J13" s="65">
        <f t="shared" si="2"/>
        <v>135</v>
      </c>
      <c r="K13" s="64">
        <f t="shared" si="3"/>
        <v>5</v>
      </c>
      <c r="L13" s="65" t="s">
        <v>19</v>
      </c>
      <c r="M13" s="64">
        <f t="shared" si="4"/>
        <v>35.714285714285715</v>
      </c>
      <c r="N13" s="3" t="s">
        <v>196</v>
      </c>
      <c r="O13" t="s">
        <v>296</v>
      </c>
      <c r="P13" t="s">
        <v>299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301" t="s">
        <v>331</v>
      </c>
      <c r="D14" s="64">
        <v>5</v>
      </c>
      <c r="E14" s="65">
        <f t="shared" si="0"/>
        <v>150</v>
      </c>
      <c r="F14" s="65">
        <f t="shared" si="1"/>
        <v>60</v>
      </c>
      <c r="G14" s="65">
        <v>15</v>
      </c>
      <c r="H14" s="65">
        <v>45</v>
      </c>
      <c r="I14" s="65"/>
      <c r="J14" s="65">
        <f t="shared" si="2"/>
        <v>90</v>
      </c>
      <c r="K14" s="64">
        <f t="shared" si="3"/>
        <v>4</v>
      </c>
      <c r="L14" s="65" t="s">
        <v>17</v>
      </c>
      <c r="M14" s="64">
        <f t="shared" si="4"/>
        <v>40</v>
      </c>
      <c r="N14" s="3" t="s">
        <v>19</v>
      </c>
      <c r="P14" t="s">
        <v>298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295" t="s">
        <v>332</v>
      </c>
      <c r="D15" s="64">
        <v>1</v>
      </c>
      <c r="E15" s="65">
        <f t="shared" si="0"/>
        <v>30</v>
      </c>
      <c r="F15" s="65">
        <f t="shared" si="1"/>
        <v>15</v>
      </c>
      <c r="G15" s="65">
        <v>8</v>
      </c>
      <c r="H15" s="65"/>
      <c r="I15" s="65">
        <v>7</v>
      </c>
      <c r="J15" s="65">
        <f t="shared" si="2"/>
        <v>15</v>
      </c>
      <c r="K15" s="64">
        <f t="shared" si="3"/>
        <v>1</v>
      </c>
      <c r="L15" s="65" t="s">
        <v>17</v>
      </c>
      <c r="M15" s="64">
        <f t="shared" si="4"/>
        <v>50</v>
      </c>
      <c r="N15" s="3" t="s">
        <v>317</v>
      </c>
      <c r="P15" t="s">
        <v>298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C16" s="6" t="s">
        <v>23</v>
      </c>
      <c r="D16" s="60">
        <f t="shared" ref="D16:K16" si="5">SUM(D10:D15)</f>
        <v>30</v>
      </c>
      <c r="E16" s="70">
        <f t="shared" si="5"/>
        <v>900</v>
      </c>
      <c r="F16" s="70">
        <f t="shared" si="5"/>
        <v>360</v>
      </c>
      <c r="G16" s="70">
        <f t="shared" si="5"/>
        <v>113</v>
      </c>
      <c r="H16" s="70">
        <f t="shared" si="5"/>
        <v>45</v>
      </c>
      <c r="I16" s="70">
        <f t="shared" si="5"/>
        <v>202</v>
      </c>
      <c r="J16" s="70">
        <f t="shared" si="5"/>
        <v>540</v>
      </c>
      <c r="K16" s="70">
        <f t="shared" si="5"/>
        <v>24</v>
      </c>
      <c r="L16" s="70"/>
      <c r="M16" s="70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7" t="s">
        <v>24</v>
      </c>
      <c r="D17" s="8">
        <f>30-D16</f>
        <v>0</v>
      </c>
      <c r="E17" s="8"/>
      <c r="F17" s="8"/>
      <c r="G17" s="8"/>
      <c r="H17" s="8"/>
      <c r="I17" s="8"/>
      <c r="J17" s="8"/>
      <c r="K17" s="8"/>
      <c r="L17" s="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2" t="s">
        <v>25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5" customHeight="1" x14ac:dyDescent="0.25">
      <c r="C19" s="746" t="s">
        <v>0</v>
      </c>
      <c r="D19" s="742" t="s">
        <v>1</v>
      </c>
      <c r="E19" s="745" t="s">
        <v>2</v>
      </c>
      <c r="F19" s="745"/>
      <c r="G19" s="745"/>
      <c r="H19" s="745"/>
      <c r="I19" s="745"/>
      <c r="J19" s="524"/>
      <c r="K19" s="742" t="s">
        <v>3</v>
      </c>
      <c r="L19" s="742" t="s">
        <v>4</v>
      </c>
      <c r="M19" s="742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746"/>
      <c r="D20" s="742"/>
      <c r="E20" s="742" t="s">
        <v>6</v>
      </c>
      <c r="F20" s="743" t="s">
        <v>7</v>
      </c>
      <c r="G20" s="743"/>
      <c r="H20" s="743"/>
      <c r="I20" s="743"/>
      <c r="J20" s="742" t="s">
        <v>26</v>
      </c>
      <c r="K20" s="742"/>
      <c r="L20" s="742"/>
      <c r="M20" s="742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746"/>
      <c r="D21" s="742"/>
      <c r="E21" s="524"/>
      <c r="F21" s="742" t="s">
        <v>9</v>
      </c>
      <c r="G21" s="745" t="s">
        <v>10</v>
      </c>
      <c r="H21" s="524"/>
      <c r="I21" s="524"/>
      <c r="J21" s="524"/>
      <c r="K21" s="742"/>
      <c r="L21" s="742"/>
      <c r="M21" s="742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746"/>
      <c r="D22" s="742"/>
      <c r="E22" s="524"/>
      <c r="F22" s="744"/>
      <c r="G22" s="748" t="s">
        <v>27</v>
      </c>
      <c r="H22" s="748" t="s">
        <v>28</v>
      </c>
      <c r="I22" s="748" t="s">
        <v>29</v>
      </c>
      <c r="J22" s="524"/>
      <c r="K22" s="742"/>
      <c r="L22" s="742"/>
      <c r="M22" s="742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746"/>
      <c r="D23" s="742"/>
      <c r="E23" s="524"/>
      <c r="F23" s="744"/>
      <c r="G23" s="748"/>
      <c r="H23" s="748"/>
      <c r="I23" s="748"/>
      <c r="J23" s="524"/>
      <c r="K23" s="742"/>
      <c r="L23" s="742"/>
      <c r="M23" s="742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746"/>
      <c r="D24" s="742"/>
      <c r="E24" s="524"/>
      <c r="F24" s="744"/>
      <c r="G24" s="748"/>
      <c r="H24" s="748"/>
      <c r="I24" s="748"/>
      <c r="J24" s="524"/>
      <c r="K24" s="742"/>
      <c r="L24" s="742"/>
      <c r="M24" s="742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746"/>
      <c r="D25" s="742"/>
      <c r="E25" s="524"/>
      <c r="F25" s="744"/>
      <c r="G25" s="748"/>
      <c r="H25" s="748"/>
      <c r="I25" s="748"/>
      <c r="J25" s="524"/>
      <c r="K25" s="742"/>
      <c r="L25" s="742"/>
      <c r="M25" s="742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A26" s="1" t="s">
        <v>17</v>
      </c>
      <c r="B26" s="1" t="s">
        <v>15</v>
      </c>
      <c r="C26" s="295" t="s">
        <v>328</v>
      </c>
      <c r="D26" s="5">
        <v>3</v>
      </c>
      <c r="E26" s="65">
        <f>D26*30</f>
        <v>90</v>
      </c>
      <c r="F26" s="65">
        <f>G26+H26+I26</f>
        <v>36</v>
      </c>
      <c r="G26" s="65"/>
      <c r="H26" s="65"/>
      <c r="I26" s="65">
        <v>36</v>
      </c>
      <c r="J26" s="65">
        <f>E26-F26</f>
        <v>54</v>
      </c>
      <c r="K26" s="64">
        <f>F26/18</f>
        <v>2</v>
      </c>
      <c r="L26" s="65" t="s">
        <v>17</v>
      </c>
      <c r="M26" s="64">
        <f>F26/E26*100</f>
        <v>40</v>
      </c>
      <c r="N26" s="3" t="s">
        <v>235</v>
      </c>
      <c r="P26" t="s">
        <v>298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295" t="s">
        <v>369</v>
      </c>
      <c r="D27" s="64">
        <v>3</v>
      </c>
      <c r="E27" s="65">
        <f t="shared" ref="E27:E32" si="6">D27*30</f>
        <v>90</v>
      </c>
      <c r="F27" s="65">
        <f t="shared" ref="F27:F32" si="7">G27+H27+I27</f>
        <v>36</v>
      </c>
      <c r="G27" s="65">
        <v>18</v>
      </c>
      <c r="H27" s="65"/>
      <c r="I27" s="65">
        <v>18</v>
      </c>
      <c r="J27" s="65">
        <f t="shared" ref="J27:J32" si="8">E27-F27</f>
        <v>54</v>
      </c>
      <c r="K27" s="64">
        <f t="shared" ref="K27:K32" si="9">F27/18</f>
        <v>2</v>
      </c>
      <c r="L27" s="65" t="s">
        <v>19</v>
      </c>
      <c r="M27" s="64">
        <f t="shared" ref="M27:M32" si="10">F27/E27*100</f>
        <v>40</v>
      </c>
      <c r="N27" s="3" t="s">
        <v>196</v>
      </c>
      <c r="O27" t="s">
        <v>296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295" t="s">
        <v>333</v>
      </c>
      <c r="D28" s="64">
        <v>6</v>
      </c>
      <c r="E28" s="65">
        <f t="shared" si="6"/>
        <v>180</v>
      </c>
      <c r="F28" s="65">
        <f t="shared" si="7"/>
        <v>72</v>
      </c>
      <c r="G28" s="65">
        <v>36</v>
      </c>
      <c r="H28" s="65">
        <v>36</v>
      </c>
      <c r="I28" s="65"/>
      <c r="J28" s="65">
        <f t="shared" si="8"/>
        <v>108</v>
      </c>
      <c r="K28" s="64">
        <f t="shared" si="9"/>
        <v>4</v>
      </c>
      <c r="L28" s="65" t="s">
        <v>30</v>
      </c>
      <c r="M28" s="64">
        <f t="shared" si="10"/>
        <v>40</v>
      </c>
      <c r="N28" s="3" t="s">
        <v>242</v>
      </c>
      <c r="P28" t="s">
        <v>300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295" t="s">
        <v>334</v>
      </c>
      <c r="D29" s="64">
        <v>6</v>
      </c>
      <c r="E29" s="65">
        <f t="shared" si="6"/>
        <v>180</v>
      </c>
      <c r="F29" s="65">
        <f t="shared" si="7"/>
        <v>72</v>
      </c>
      <c r="G29" s="65">
        <v>36</v>
      </c>
      <c r="H29" s="65"/>
      <c r="I29" s="65">
        <v>36</v>
      </c>
      <c r="J29" s="65">
        <f t="shared" si="8"/>
        <v>108</v>
      </c>
      <c r="K29" s="64">
        <f t="shared" si="9"/>
        <v>4</v>
      </c>
      <c r="L29" s="65" t="s">
        <v>19</v>
      </c>
      <c r="M29" s="64">
        <f t="shared" si="10"/>
        <v>40</v>
      </c>
      <c r="N29" s="3" t="s">
        <v>195</v>
      </c>
      <c r="P29" t="s">
        <v>300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295" t="s">
        <v>335</v>
      </c>
      <c r="D30" s="64">
        <v>4</v>
      </c>
      <c r="E30" s="65">
        <f t="shared" si="6"/>
        <v>120</v>
      </c>
      <c r="F30" s="65">
        <f t="shared" si="7"/>
        <v>54</v>
      </c>
      <c r="G30" s="65">
        <v>18</v>
      </c>
      <c r="H30" s="65"/>
      <c r="I30" s="65">
        <v>36</v>
      </c>
      <c r="J30" s="65">
        <f t="shared" si="8"/>
        <v>66</v>
      </c>
      <c r="K30" s="64">
        <f t="shared" si="9"/>
        <v>3</v>
      </c>
      <c r="L30" s="65" t="s">
        <v>17</v>
      </c>
      <c r="M30" s="64">
        <f t="shared" si="10"/>
        <v>45</v>
      </c>
      <c r="N30" s="3" t="s">
        <v>194</v>
      </c>
      <c r="P30" t="s">
        <v>298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295" t="s">
        <v>336</v>
      </c>
      <c r="D31" s="64">
        <v>4.5</v>
      </c>
      <c r="E31" s="65">
        <f t="shared" si="6"/>
        <v>135</v>
      </c>
      <c r="F31" s="65">
        <f t="shared" si="7"/>
        <v>18</v>
      </c>
      <c r="G31" s="65"/>
      <c r="H31" s="65"/>
      <c r="I31" s="65">
        <v>18</v>
      </c>
      <c r="J31" s="65">
        <f t="shared" si="8"/>
        <v>117</v>
      </c>
      <c r="K31" s="64">
        <f t="shared" si="9"/>
        <v>1</v>
      </c>
      <c r="L31" s="65" t="s">
        <v>17</v>
      </c>
      <c r="M31" s="64">
        <f t="shared" si="10"/>
        <v>13.333333333333334</v>
      </c>
      <c r="N31" s="3" t="s">
        <v>196</v>
      </c>
      <c r="O31" t="s">
        <v>301</v>
      </c>
      <c r="P31" t="s">
        <v>298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295" t="s">
        <v>337</v>
      </c>
      <c r="D32" s="64">
        <v>3.5</v>
      </c>
      <c r="E32" s="65">
        <f t="shared" si="6"/>
        <v>105</v>
      </c>
      <c r="F32" s="65">
        <f t="shared" si="7"/>
        <v>36</v>
      </c>
      <c r="G32" s="65">
        <v>18</v>
      </c>
      <c r="H32" s="65"/>
      <c r="I32" s="65">
        <v>18</v>
      </c>
      <c r="J32" s="65">
        <f t="shared" si="8"/>
        <v>69</v>
      </c>
      <c r="K32" s="64">
        <f t="shared" si="9"/>
        <v>2</v>
      </c>
      <c r="L32" s="65" t="s">
        <v>30</v>
      </c>
      <c r="M32" s="64">
        <f t="shared" si="10"/>
        <v>34.285714285714285</v>
      </c>
      <c r="N32" s="3" t="s">
        <v>235</v>
      </c>
      <c r="P32" t="s">
        <v>298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C33" s="4"/>
      <c r="D33" s="64"/>
      <c r="E33" s="65"/>
      <c r="F33" s="65"/>
      <c r="G33" s="65"/>
      <c r="H33" s="65"/>
      <c r="I33" s="65"/>
      <c r="J33" s="65"/>
      <c r="K33" s="64"/>
      <c r="L33" s="65"/>
      <c r="M33" s="64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C34" s="6" t="s">
        <v>23</v>
      </c>
      <c r="D34" s="60">
        <f>SUM(D26:D33)</f>
        <v>30</v>
      </c>
      <c r="E34" s="70">
        <f t="shared" ref="E34:K34" si="11">SUM(E26:E33)</f>
        <v>900</v>
      </c>
      <c r="F34" s="70">
        <f t="shared" si="11"/>
        <v>324</v>
      </c>
      <c r="G34" s="70">
        <f t="shared" si="11"/>
        <v>126</v>
      </c>
      <c r="H34" s="70">
        <f t="shared" si="11"/>
        <v>36</v>
      </c>
      <c r="I34" s="70">
        <f t="shared" si="11"/>
        <v>162</v>
      </c>
      <c r="J34" s="70">
        <f t="shared" si="11"/>
        <v>576</v>
      </c>
      <c r="K34" s="70">
        <f t="shared" si="11"/>
        <v>18</v>
      </c>
      <c r="L34" s="70"/>
      <c r="M34" s="70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7" t="s">
        <v>24</v>
      </c>
      <c r="D35" s="9">
        <f>30-D34</f>
        <v>0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/>
      <c r="D36" s="9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2" t="s">
        <v>170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ht="15" customHeight="1" x14ac:dyDescent="0.25">
      <c r="C40" s="746" t="s">
        <v>0</v>
      </c>
      <c r="D40" s="742" t="s">
        <v>1</v>
      </c>
      <c r="E40" s="745" t="s">
        <v>2</v>
      </c>
      <c r="F40" s="745"/>
      <c r="G40" s="745"/>
      <c r="H40" s="745"/>
      <c r="I40" s="745"/>
      <c r="J40" s="524"/>
      <c r="K40" s="742" t="s">
        <v>3</v>
      </c>
      <c r="L40" s="742" t="s">
        <v>4</v>
      </c>
      <c r="M40" s="742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746"/>
      <c r="D41" s="742"/>
      <c r="E41" s="742" t="s">
        <v>6</v>
      </c>
      <c r="F41" s="743" t="s">
        <v>7</v>
      </c>
      <c r="G41" s="743"/>
      <c r="H41" s="743"/>
      <c r="I41" s="743"/>
      <c r="J41" s="742" t="s">
        <v>26</v>
      </c>
      <c r="K41" s="742"/>
      <c r="L41" s="742"/>
      <c r="M41" s="742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746"/>
      <c r="D42" s="742"/>
      <c r="E42" s="524"/>
      <c r="F42" s="742" t="s">
        <v>9</v>
      </c>
      <c r="G42" s="745" t="s">
        <v>10</v>
      </c>
      <c r="H42" s="524"/>
      <c r="I42" s="524"/>
      <c r="J42" s="524"/>
      <c r="K42" s="742"/>
      <c r="L42" s="742"/>
      <c r="M42" s="742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746"/>
      <c r="D43" s="742"/>
      <c r="E43" s="524"/>
      <c r="F43" s="744"/>
      <c r="G43" s="742" t="s">
        <v>27</v>
      </c>
      <c r="H43" s="742" t="s">
        <v>28</v>
      </c>
      <c r="I43" s="742" t="s">
        <v>29</v>
      </c>
      <c r="J43" s="524"/>
      <c r="K43" s="742"/>
      <c r="L43" s="742"/>
      <c r="M43" s="742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746"/>
      <c r="D44" s="742"/>
      <c r="E44" s="524"/>
      <c r="F44" s="744"/>
      <c r="G44" s="742"/>
      <c r="H44" s="742"/>
      <c r="I44" s="742"/>
      <c r="J44" s="524"/>
      <c r="K44" s="742"/>
      <c r="L44" s="742"/>
      <c r="M44" s="742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0.5" customHeight="1" x14ac:dyDescent="0.25">
      <c r="C45" s="746"/>
      <c r="D45" s="742"/>
      <c r="E45" s="524"/>
      <c r="F45" s="744"/>
      <c r="G45" s="742"/>
      <c r="H45" s="742"/>
      <c r="I45" s="742"/>
      <c r="J45" s="524"/>
      <c r="K45" s="742"/>
      <c r="L45" s="742"/>
      <c r="M45" s="742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idden="1" x14ac:dyDescent="0.25">
      <c r="C46" s="746"/>
      <c r="D46" s="742"/>
      <c r="E46" s="524"/>
      <c r="F46" s="744"/>
      <c r="G46" s="742"/>
      <c r="H46" s="742"/>
      <c r="I46" s="742"/>
      <c r="J46" s="524"/>
      <c r="K46" s="742"/>
      <c r="L46" s="742"/>
      <c r="M46" s="742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A47" s="1" t="s">
        <v>17</v>
      </c>
      <c r="B47" s="1" t="s">
        <v>15</v>
      </c>
      <c r="C47" s="295" t="s">
        <v>328</v>
      </c>
      <c r="D47" s="5">
        <v>4</v>
      </c>
      <c r="E47" s="65">
        <f>D47*30</f>
        <v>120</v>
      </c>
      <c r="F47" s="65">
        <f>G47+H47+I47</f>
        <v>60</v>
      </c>
      <c r="G47" s="65"/>
      <c r="H47" s="65"/>
      <c r="I47" s="65">
        <v>60</v>
      </c>
      <c r="J47" s="65">
        <f>E47-F47</f>
        <v>60</v>
      </c>
      <c r="K47" s="64">
        <f>F47/15</f>
        <v>4</v>
      </c>
      <c r="L47" s="65" t="s">
        <v>17</v>
      </c>
      <c r="M47" s="64">
        <f>F47/E47*100</f>
        <v>50</v>
      </c>
      <c r="N47" s="3" t="s">
        <v>235</v>
      </c>
      <c r="P47" t="s">
        <v>298</v>
      </c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ht="26.25" x14ac:dyDescent="0.25">
      <c r="A48" s="1" t="s">
        <v>13</v>
      </c>
      <c r="B48" s="1" t="s">
        <v>32</v>
      </c>
      <c r="C48" s="4" t="s">
        <v>338</v>
      </c>
      <c r="D48" s="64">
        <v>6</v>
      </c>
      <c r="E48" s="65">
        <f t="shared" ref="E48:E52" si="12">D48*30</f>
        <v>180</v>
      </c>
      <c r="F48" s="65">
        <f t="shared" ref="F48:F52" si="13">G48+H48+I48</f>
        <v>75</v>
      </c>
      <c r="G48" s="65">
        <v>30</v>
      </c>
      <c r="H48" s="65"/>
      <c r="I48" s="65">
        <v>45</v>
      </c>
      <c r="J48" s="65">
        <f t="shared" ref="J48:J52" si="14">E48-F48</f>
        <v>105</v>
      </c>
      <c r="K48" s="64">
        <f t="shared" ref="K48:K51" si="15">F48/15</f>
        <v>5</v>
      </c>
      <c r="L48" s="65" t="s">
        <v>19</v>
      </c>
      <c r="M48" s="64">
        <f t="shared" ref="M48:M52" si="16">F48/E48*100</f>
        <v>41.666666666666671</v>
      </c>
      <c r="N48" s="3" t="s">
        <v>196</v>
      </c>
      <c r="O48" t="s">
        <v>302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15</v>
      </c>
      <c r="C49" s="295" t="s">
        <v>340</v>
      </c>
      <c r="D49" s="64">
        <v>5</v>
      </c>
      <c r="E49" s="65">
        <f t="shared" si="12"/>
        <v>150</v>
      </c>
      <c r="F49" s="65">
        <f t="shared" si="13"/>
        <v>60</v>
      </c>
      <c r="G49" s="65">
        <v>30</v>
      </c>
      <c r="H49" s="65"/>
      <c r="I49" s="65">
        <v>30</v>
      </c>
      <c r="J49" s="65">
        <f t="shared" si="14"/>
        <v>90</v>
      </c>
      <c r="K49" s="64">
        <f t="shared" si="15"/>
        <v>4</v>
      </c>
      <c r="L49" s="65" t="s">
        <v>30</v>
      </c>
      <c r="M49" s="64">
        <f t="shared" si="16"/>
        <v>40</v>
      </c>
      <c r="N49" s="3" t="s">
        <v>195</v>
      </c>
      <c r="P49" t="s">
        <v>298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15</v>
      </c>
      <c r="C50" s="295" t="s">
        <v>339</v>
      </c>
      <c r="D50" s="64">
        <v>6</v>
      </c>
      <c r="E50" s="65">
        <f t="shared" si="12"/>
        <v>180</v>
      </c>
      <c r="F50" s="65">
        <f t="shared" si="13"/>
        <v>75</v>
      </c>
      <c r="G50" s="65">
        <v>30</v>
      </c>
      <c r="H50" s="65"/>
      <c r="I50" s="65">
        <v>45</v>
      </c>
      <c r="J50" s="65">
        <f t="shared" si="14"/>
        <v>105</v>
      </c>
      <c r="K50" s="64">
        <f t="shared" si="15"/>
        <v>5</v>
      </c>
      <c r="L50" s="65" t="s">
        <v>19</v>
      </c>
      <c r="M50" s="64">
        <f t="shared" si="16"/>
        <v>41.666666666666671</v>
      </c>
      <c r="N50" s="3" t="s">
        <v>196</v>
      </c>
      <c r="O50" t="s">
        <v>316</v>
      </c>
      <c r="P50" t="s">
        <v>300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17</v>
      </c>
      <c r="B51" s="1" t="s">
        <v>15</v>
      </c>
      <c r="C51" s="295" t="s">
        <v>370</v>
      </c>
      <c r="D51" s="64">
        <v>5</v>
      </c>
      <c r="E51" s="65">
        <f t="shared" si="12"/>
        <v>150</v>
      </c>
      <c r="F51" s="65">
        <f t="shared" si="13"/>
        <v>60</v>
      </c>
      <c r="G51" s="65">
        <v>30</v>
      </c>
      <c r="H51" s="65"/>
      <c r="I51" s="65">
        <v>30</v>
      </c>
      <c r="J51" s="65">
        <f t="shared" si="14"/>
        <v>90</v>
      </c>
      <c r="K51" s="64">
        <f t="shared" si="15"/>
        <v>4</v>
      </c>
      <c r="L51" s="65" t="s">
        <v>30</v>
      </c>
      <c r="M51" s="64">
        <f t="shared" si="16"/>
        <v>40</v>
      </c>
      <c r="N51" s="3" t="s">
        <v>197</v>
      </c>
      <c r="P51" t="s">
        <v>298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ht="26.25" x14ac:dyDescent="0.25">
      <c r="A52" s="1" t="s">
        <v>17</v>
      </c>
      <c r="B52" s="1" t="s">
        <v>32</v>
      </c>
      <c r="C52" s="4" t="s">
        <v>371</v>
      </c>
      <c r="D52" s="64">
        <v>4</v>
      </c>
      <c r="E52" s="65">
        <f t="shared" si="12"/>
        <v>120</v>
      </c>
      <c r="F52" s="65">
        <f t="shared" si="13"/>
        <v>45</v>
      </c>
      <c r="G52" s="65">
        <v>15</v>
      </c>
      <c r="H52" s="65"/>
      <c r="I52" s="65">
        <v>30</v>
      </c>
      <c r="J52" s="65">
        <f t="shared" si="14"/>
        <v>75</v>
      </c>
      <c r="K52" s="64">
        <f>F52/15</f>
        <v>3</v>
      </c>
      <c r="L52" s="65" t="s">
        <v>17</v>
      </c>
      <c r="M52" s="64">
        <f t="shared" si="16"/>
        <v>37.5</v>
      </c>
      <c r="N52" s="3" t="s">
        <v>195</v>
      </c>
      <c r="O52" t="s">
        <v>303</v>
      </c>
      <c r="P52" t="s">
        <v>300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C53" s="4"/>
      <c r="D53" s="64"/>
      <c r="E53" s="65"/>
      <c r="F53" s="65"/>
      <c r="G53" s="65"/>
      <c r="H53" s="65"/>
      <c r="I53" s="65"/>
      <c r="J53" s="65"/>
      <c r="K53" s="64"/>
      <c r="L53" s="65"/>
      <c r="M53" s="64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C54" s="6" t="s">
        <v>23</v>
      </c>
      <c r="D54" s="60">
        <f t="shared" ref="D54:L54" si="17">SUM(D47:D53)</f>
        <v>30</v>
      </c>
      <c r="E54" s="70">
        <f t="shared" si="17"/>
        <v>900</v>
      </c>
      <c r="F54" s="70">
        <f t="shared" si="17"/>
        <v>375</v>
      </c>
      <c r="G54" s="70">
        <f t="shared" si="17"/>
        <v>135</v>
      </c>
      <c r="H54" s="70">
        <f t="shared" si="17"/>
        <v>0</v>
      </c>
      <c r="I54" s="70">
        <f t="shared" si="17"/>
        <v>240</v>
      </c>
      <c r="J54" s="70">
        <f t="shared" si="17"/>
        <v>525</v>
      </c>
      <c r="K54" s="70">
        <f t="shared" si="17"/>
        <v>25</v>
      </c>
      <c r="L54" s="70">
        <f t="shared" si="17"/>
        <v>0</v>
      </c>
      <c r="M54" s="70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7" t="s">
        <v>24</v>
      </c>
      <c r="D55" s="8">
        <f>30-D54</f>
        <v>0</v>
      </c>
      <c r="E55" s="8"/>
      <c r="F55" s="8"/>
      <c r="G55" s="8"/>
      <c r="H55" s="8"/>
      <c r="I55" s="8"/>
      <c r="J55" s="8"/>
      <c r="K55" s="8"/>
      <c r="L55" s="8"/>
      <c r="M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ht="15" customHeight="1" x14ac:dyDescent="0.25">
      <c r="C56" s="2" t="s">
        <v>171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ht="15" customHeight="1" x14ac:dyDescent="0.25">
      <c r="C57" s="746" t="s">
        <v>0</v>
      </c>
      <c r="D57" s="742" t="s">
        <v>1</v>
      </c>
      <c r="E57" s="745" t="s">
        <v>2</v>
      </c>
      <c r="F57" s="745"/>
      <c r="G57" s="745"/>
      <c r="H57" s="745"/>
      <c r="I57" s="745"/>
      <c r="J57" s="524"/>
      <c r="K57" s="742" t="s">
        <v>3</v>
      </c>
      <c r="L57" s="742" t="s">
        <v>4</v>
      </c>
      <c r="M57" s="742" t="s">
        <v>5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746"/>
      <c r="D58" s="742"/>
      <c r="E58" s="742" t="s">
        <v>6</v>
      </c>
      <c r="F58" s="743" t="s">
        <v>7</v>
      </c>
      <c r="G58" s="743"/>
      <c r="H58" s="743"/>
      <c r="I58" s="743"/>
      <c r="J58" s="742" t="s">
        <v>26</v>
      </c>
      <c r="K58" s="742"/>
      <c r="L58" s="742"/>
      <c r="M58" s="742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746"/>
      <c r="D59" s="742"/>
      <c r="E59" s="524"/>
      <c r="F59" s="742" t="s">
        <v>9</v>
      </c>
      <c r="G59" s="745" t="s">
        <v>10</v>
      </c>
      <c r="H59" s="524"/>
      <c r="I59" s="524"/>
      <c r="J59" s="524"/>
      <c r="K59" s="742"/>
      <c r="L59" s="742"/>
      <c r="M59" s="742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746"/>
      <c r="D60" s="742"/>
      <c r="E60" s="524"/>
      <c r="F60" s="744"/>
      <c r="G60" s="742" t="s">
        <v>27</v>
      </c>
      <c r="H60" s="742" t="s">
        <v>28</v>
      </c>
      <c r="I60" s="742" t="s">
        <v>29</v>
      </c>
      <c r="J60" s="524"/>
      <c r="K60" s="742"/>
      <c r="L60" s="742"/>
      <c r="M60" s="742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746"/>
      <c r="D61" s="742"/>
      <c r="E61" s="524"/>
      <c r="F61" s="744"/>
      <c r="G61" s="742"/>
      <c r="H61" s="742"/>
      <c r="I61" s="742"/>
      <c r="J61" s="524"/>
      <c r="K61" s="742"/>
      <c r="L61" s="742"/>
      <c r="M61" s="742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ht="13.5" customHeight="1" x14ac:dyDescent="0.25">
      <c r="C62" s="746"/>
      <c r="D62" s="742"/>
      <c r="E62" s="524"/>
      <c r="F62" s="744"/>
      <c r="G62" s="742"/>
      <c r="H62" s="742"/>
      <c r="I62" s="742"/>
      <c r="J62" s="524"/>
      <c r="K62" s="742"/>
      <c r="L62" s="742"/>
      <c r="M62" s="742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hidden="1" x14ac:dyDescent="0.25">
      <c r="C63" s="746"/>
      <c r="D63" s="742"/>
      <c r="E63" s="524"/>
      <c r="F63" s="744"/>
      <c r="G63" s="742"/>
      <c r="H63" s="742"/>
      <c r="I63" s="742"/>
      <c r="J63" s="524"/>
      <c r="K63" s="742"/>
      <c r="L63" s="742"/>
      <c r="M63" s="742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25.5" x14ac:dyDescent="0.25">
      <c r="A64" s="1" t="s">
        <v>13</v>
      </c>
      <c r="B64" s="1" t="s">
        <v>15</v>
      </c>
      <c r="C64" s="296" t="s">
        <v>344</v>
      </c>
      <c r="D64" s="5">
        <v>4.5</v>
      </c>
      <c r="E64" s="65">
        <f>D64*30</f>
        <v>135</v>
      </c>
      <c r="F64" s="65">
        <f>G64+H64+I64</f>
        <v>0</v>
      </c>
      <c r="G64" s="65"/>
      <c r="H64" s="65"/>
      <c r="I64" s="65"/>
      <c r="J64" s="65">
        <f>E64-F64</f>
        <v>135</v>
      </c>
      <c r="K64" s="64">
        <f>F64/18</f>
        <v>0</v>
      </c>
      <c r="L64" s="65" t="s">
        <v>30</v>
      </c>
      <c r="M64" s="64">
        <f>F64/E64*100</f>
        <v>0</v>
      </c>
      <c r="N64" s="3" t="s">
        <v>196</v>
      </c>
      <c r="O64" t="s">
        <v>307</v>
      </c>
      <c r="P64" t="s">
        <v>298</v>
      </c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A65" s="1" t="s">
        <v>17</v>
      </c>
      <c r="B65" s="1" t="s">
        <v>15</v>
      </c>
      <c r="C65" s="295" t="s">
        <v>328</v>
      </c>
      <c r="D65" s="64">
        <v>4</v>
      </c>
      <c r="E65" s="65">
        <f t="shared" ref="E65:E71" si="18">D65*30</f>
        <v>120</v>
      </c>
      <c r="F65" s="65">
        <f t="shared" ref="F65:F71" si="19">G65+H65+I65</f>
        <v>54</v>
      </c>
      <c r="G65" s="65"/>
      <c r="H65" s="65"/>
      <c r="I65" s="65">
        <v>54</v>
      </c>
      <c r="J65" s="65">
        <f t="shared" ref="J65:J71" si="20">E65-F65</f>
        <v>66</v>
      </c>
      <c r="K65" s="64">
        <f t="shared" ref="K65:K71" si="21">F65/18</f>
        <v>3</v>
      </c>
      <c r="L65" s="65" t="s">
        <v>30</v>
      </c>
      <c r="M65" s="64">
        <f t="shared" ref="M65:M71" si="22">F65/E65*100</f>
        <v>45</v>
      </c>
      <c r="N65" s="3" t="s">
        <v>235</v>
      </c>
      <c r="P65" t="s">
        <v>298</v>
      </c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ht="26.25" x14ac:dyDescent="0.25">
      <c r="A66" s="1" t="s">
        <v>13</v>
      </c>
      <c r="B66" s="1" t="s">
        <v>15</v>
      </c>
      <c r="C66" s="295" t="s">
        <v>372</v>
      </c>
      <c r="D66" s="64">
        <v>4</v>
      </c>
      <c r="E66" s="65">
        <f t="shared" si="18"/>
        <v>120</v>
      </c>
      <c r="F66" s="65">
        <f t="shared" si="19"/>
        <v>54</v>
      </c>
      <c r="G66" s="65">
        <v>18</v>
      </c>
      <c r="H66" s="65"/>
      <c r="I66" s="65">
        <v>36</v>
      </c>
      <c r="J66" s="65">
        <f t="shared" si="20"/>
        <v>66</v>
      </c>
      <c r="K66" s="64">
        <f t="shared" si="21"/>
        <v>3</v>
      </c>
      <c r="L66" s="65" t="s">
        <v>19</v>
      </c>
      <c r="M66" s="64">
        <f t="shared" si="22"/>
        <v>45</v>
      </c>
      <c r="N66" s="3" t="s">
        <v>196</v>
      </c>
      <c r="O66" t="s">
        <v>304</v>
      </c>
      <c r="P66" t="s">
        <v>298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295" t="s">
        <v>341</v>
      </c>
      <c r="D67" s="64">
        <v>5</v>
      </c>
      <c r="E67" s="65">
        <f t="shared" si="18"/>
        <v>150</v>
      </c>
      <c r="F67" s="65">
        <f t="shared" si="19"/>
        <v>72</v>
      </c>
      <c r="G67" s="65">
        <v>36</v>
      </c>
      <c r="H67" s="65"/>
      <c r="I67" s="65">
        <v>36</v>
      </c>
      <c r="J67" s="65">
        <f t="shared" si="20"/>
        <v>78</v>
      </c>
      <c r="K67" s="64">
        <f t="shared" si="21"/>
        <v>4</v>
      </c>
      <c r="L67" s="65" t="s">
        <v>30</v>
      </c>
      <c r="M67" s="64">
        <f t="shared" si="22"/>
        <v>48</v>
      </c>
      <c r="N67" s="3" t="s">
        <v>197</v>
      </c>
      <c r="P67" t="s">
        <v>300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295" t="s">
        <v>342</v>
      </c>
      <c r="D68" s="64">
        <v>4</v>
      </c>
      <c r="E68" s="65">
        <f t="shared" si="18"/>
        <v>120</v>
      </c>
      <c r="F68" s="65">
        <f t="shared" si="19"/>
        <v>54</v>
      </c>
      <c r="G68" s="65">
        <v>18</v>
      </c>
      <c r="H68" s="65"/>
      <c r="I68" s="65">
        <v>36</v>
      </c>
      <c r="J68" s="65">
        <f t="shared" si="20"/>
        <v>66</v>
      </c>
      <c r="K68" s="64">
        <f t="shared" si="21"/>
        <v>3</v>
      </c>
      <c r="L68" s="65" t="s">
        <v>19</v>
      </c>
      <c r="M68" s="64">
        <f t="shared" si="22"/>
        <v>45</v>
      </c>
      <c r="N68" s="3" t="s">
        <v>243</v>
      </c>
      <c r="P68" t="s">
        <v>300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ht="26.25" x14ac:dyDescent="0.25">
      <c r="A69" s="1" t="s">
        <v>17</v>
      </c>
      <c r="B69" s="1" t="s">
        <v>32</v>
      </c>
      <c r="C69" s="4" t="s">
        <v>373</v>
      </c>
      <c r="D69" s="64">
        <v>3.5</v>
      </c>
      <c r="E69" s="65">
        <f t="shared" si="18"/>
        <v>105</v>
      </c>
      <c r="F69" s="65">
        <f t="shared" si="19"/>
        <v>36</v>
      </c>
      <c r="G69" s="65">
        <v>18</v>
      </c>
      <c r="H69" s="65"/>
      <c r="I69" s="65">
        <v>18</v>
      </c>
      <c r="J69" s="65">
        <f t="shared" si="20"/>
        <v>69</v>
      </c>
      <c r="K69" s="64">
        <f t="shared" si="21"/>
        <v>2</v>
      </c>
      <c r="L69" s="65" t="s">
        <v>17</v>
      </c>
      <c r="M69" s="64">
        <f t="shared" si="22"/>
        <v>34.285714285714285</v>
      </c>
      <c r="N69" s="3" t="s">
        <v>195</v>
      </c>
      <c r="O69" t="s">
        <v>312</v>
      </c>
      <c r="P69" t="s">
        <v>300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374</v>
      </c>
      <c r="D70" s="64">
        <v>4</v>
      </c>
      <c r="E70" s="65">
        <f t="shared" ref="E70" si="23">D70*30</f>
        <v>120</v>
      </c>
      <c r="F70" s="65">
        <f t="shared" ref="F70" si="24">G70+H70+I70</f>
        <v>54</v>
      </c>
      <c r="G70" s="65">
        <v>18</v>
      </c>
      <c r="H70" s="65"/>
      <c r="I70" s="65">
        <v>36</v>
      </c>
      <c r="J70" s="65">
        <f t="shared" ref="J70" si="25">E70-F70</f>
        <v>66</v>
      </c>
      <c r="K70" s="64">
        <f t="shared" ref="K70" si="26">F70/18</f>
        <v>3</v>
      </c>
      <c r="L70" s="65" t="s">
        <v>19</v>
      </c>
      <c r="M70" s="64">
        <f t="shared" ref="M70" si="27">F70/E70*100</f>
        <v>45</v>
      </c>
      <c r="N70" s="3" t="s">
        <v>196</v>
      </c>
      <c r="O70" t="s">
        <v>296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4" t="s">
        <v>343</v>
      </c>
      <c r="D71" s="64">
        <v>1</v>
      </c>
      <c r="E71" s="65">
        <f t="shared" si="18"/>
        <v>30</v>
      </c>
      <c r="F71" s="65">
        <f t="shared" si="19"/>
        <v>0</v>
      </c>
      <c r="G71" s="65"/>
      <c r="H71" s="65"/>
      <c r="I71" s="65"/>
      <c r="J71" s="65">
        <f t="shared" si="20"/>
        <v>30</v>
      </c>
      <c r="K71" s="64">
        <f t="shared" si="21"/>
        <v>0</v>
      </c>
      <c r="L71" s="65" t="s">
        <v>30</v>
      </c>
      <c r="M71" s="64">
        <f t="shared" si="22"/>
        <v>0</v>
      </c>
      <c r="N71" s="3" t="s">
        <v>196</v>
      </c>
      <c r="O71" t="s">
        <v>305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C72" s="6" t="s">
        <v>23</v>
      </c>
      <c r="D72" s="60">
        <f t="shared" ref="D72:K72" si="28">SUM(D64:D71)</f>
        <v>30</v>
      </c>
      <c r="E72" s="70">
        <f t="shared" si="28"/>
        <v>900</v>
      </c>
      <c r="F72" s="70">
        <f t="shared" si="28"/>
        <v>324</v>
      </c>
      <c r="G72" s="70">
        <f t="shared" si="28"/>
        <v>108</v>
      </c>
      <c r="H72" s="70">
        <f t="shared" si="28"/>
        <v>0</v>
      </c>
      <c r="I72" s="70">
        <f t="shared" si="28"/>
        <v>216</v>
      </c>
      <c r="J72" s="70">
        <f t="shared" si="28"/>
        <v>576</v>
      </c>
      <c r="K72" s="70">
        <f t="shared" si="28"/>
        <v>18</v>
      </c>
      <c r="L72" s="70"/>
      <c r="M72" s="70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C73" s="7" t="s">
        <v>24</v>
      </c>
      <c r="D73" s="9">
        <f>30-D72</f>
        <v>0</v>
      </c>
      <c r="E73" s="8"/>
      <c r="F73" s="8"/>
      <c r="G73" s="8"/>
      <c r="H73" s="8"/>
      <c r="I73" s="8"/>
      <c r="J73" s="8"/>
      <c r="K73" s="8"/>
      <c r="L73" s="8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7"/>
      <c r="D74" s="9"/>
      <c r="E74" s="8"/>
      <c r="F74" s="8"/>
      <c r="G74" s="8"/>
      <c r="H74" s="8"/>
      <c r="I74" s="8"/>
      <c r="J74" s="8"/>
      <c r="K74" s="8"/>
      <c r="L74" s="8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7"/>
      <c r="D75" s="9"/>
      <c r="E75" s="8"/>
      <c r="F75" s="8"/>
      <c r="G75" s="8"/>
      <c r="H75" s="8"/>
      <c r="I75" s="8"/>
      <c r="J75" s="8"/>
      <c r="K75" s="8"/>
      <c r="L75" s="8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/>
      <c r="D76" s="9"/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ht="15" customHeight="1" x14ac:dyDescent="0.25">
      <c r="C79" s="2" t="s">
        <v>172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ht="15" customHeight="1" x14ac:dyDescent="0.25">
      <c r="C80" s="746" t="s">
        <v>0</v>
      </c>
      <c r="D80" s="742" t="s">
        <v>1</v>
      </c>
      <c r="E80" s="745" t="s">
        <v>2</v>
      </c>
      <c r="F80" s="745"/>
      <c r="G80" s="745"/>
      <c r="H80" s="745"/>
      <c r="I80" s="745"/>
      <c r="J80" s="524"/>
      <c r="K80" s="742" t="s">
        <v>3</v>
      </c>
      <c r="L80" s="742" t="s">
        <v>4</v>
      </c>
      <c r="M80" s="742" t="s">
        <v>5</v>
      </c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ht="15" customHeight="1" x14ac:dyDescent="0.25">
      <c r="C81" s="746"/>
      <c r="D81" s="742"/>
      <c r="E81" s="742" t="s">
        <v>6</v>
      </c>
      <c r="F81" s="743" t="s">
        <v>7</v>
      </c>
      <c r="G81" s="743"/>
      <c r="H81" s="743"/>
      <c r="I81" s="743"/>
      <c r="J81" s="742" t="s">
        <v>26</v>
      </c>
      <c r="K81" s="742"/>
      <c r="L81" s="742"/>
      <c r="M81" s="742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C82" s="746"/>
      <c r="D82" s="742"/>
      <c r="E82" s="524"/>
      <c r="F82" s="742" t="s">
        <v>9</v>
      </c>
      <c r="G82" s="745" t="s">
        <v>10</v>
      </c>
      <c r="H82" s="524"/>
      <c r="I82" s="524"/>
      <c r="J82" s="524"/>
      <c r="K82" s="742"/>
      <c r="L82" s="742"/>
      <c r="M82" s="742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C83" s="746"/>
      <c r="D83" s="742"/>
      <c r="E83" s="524"/>
      <c r="F83" s="744"/>
      <c r="G83" s="742" t="s">
        <v>27</v>
      </c>
      <c r="H83" s="742" t="s">
        <v>28</v>
      </c>
      <c r="I83" s="742" t="s">
        <v>29</v>
      </c>
      <c r="J83" s="524"/>
      <c r="K83" s="742"/>
      <c r="L83" s="742"/>
      <c r="M83" s="742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746"/>
      <c r="D84" s="742"/>
      <c r="E84" s="524"/>
      <c r="F84" s="744"/>
      <c r="G84" s="742"/>
      <c r="H84" s="742"/>
      <c r="I84" s="742"/>
      <c r="J84" s="524"/>
      <c r="K84" s="742"/>
      <c r="L84" s="742"/>
      <c r="M84" s="742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746"/>
      <c r="D85" s="742"/>
      <c r="E85" s="524"/>
      <c r="F85" s="744"/>
      <c r="G85" s="742"/>
      <c r="H85" s="742"/>
      <c r="I85" s="742"/>
      <c r="J85" s="524"/>
      <c r="K85" s="742"/>
      <c r="L85" s="742"/>
      <c r="M85" s="742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ht="3.75" customHeight="1" x14ac:dyDescent="0.25">
      <c r="C86" s="746"/>
      <c r="D86" s="742"/>
      <c r="E86" s="524"/>
      <c r="F86" s="744"/>
      <c r="G86" s="742"/>
      <c r="H86" s="742"/>
      <c r="I86" s="742"/>
      <c r="J86" s="524"/>
      <c r="K86" s="742"/>
      <c r="L86" s="742"/>
      <c r="M86" s="742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ht="27" customHeight="1" x14ac:dyDescent="0.25">
      <c r="A87" s="1" t="s">
        <v>17</v>
      </c>
      <c r="B87" s="1" t="s">
        <v>32</v>
      </c>
      <c r="C87" s="4" t="s">
        <v>345</v>
      </c>
      <c r="D87" s="5">
        <v>3</v>
      </c>
      <c r="E87" s="65">
        <f>D87*30</f>
        <v>90</v>
      </c>
      <c r="F87" s="65">
        <f>G87+H87+I87</f>
        <v>45</v>
      </c>
      <c r="G87" s="65"/>
      <c r="H87" s="65"/>
      <c r="I87" s="65">
        <v>45</v>
      </c>
      <c r="J87" s="65">
        <f>E87-F87</f>
        <v>45</v>
      </c>
      <c r="K87" s="64">
        <f>F87/15</f>
        <v>3</v>
      </c>
      <c r="L87" s="65" t="s">
        <v>17</v>
      </c>
      <c r="M87" s="64">
        <f>F87/E87*100</f>
        <v>50</v>
      </c>
      <c r="N87" s="72" t="s">
        <v>198</v>
      </c>
      <c r="O87" t="s">
        <v>313</v>
      </c>
      <c r="P87" t="s">
        <v>298</v>
      </c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A88" s="1" t="s">
        <v>13</v>
      </c>
      <c r="B88" s="1" t="s">
        <v>15</v>
      </c>
      <c r="C88" s="295" t="s">
        <v>375</v>
      </c>
      <c r="D88" s="64">
        <v>5</v>
      </c>
      <c r="E88" s="65">
        <f t="shared" ref="E88:E91" si="29">D88*30</f>
        <v>150</v>
      </c>
      <c r="F88" s="65">
        <f t="shared" ref="F88:F91" si="30">G88+H88+I88</f>
        <v>60</v>
      </c>
      <c r="G88" s="65">
        <v>30</v>
      </c>
      <c r="H88" s="65"/>
      <c r="I88" s="65">
        <v>30</v>
      </c>
      <c r="J88" s="65">
        <f t="shared" ref="J88:J91" si="31">E88-F88</f>
        <v>90</v>
      </c>
      <c r="K88" s="64">
        <f t="shared" ref="K88:K93" si="32">F88/15</f>
        <v>4</v>
      </c>
      <c r="L88" s="65" t="s">
        <v>30</v>
      </c>
      <c r="M88" s="64">
        <f t="shared" ref="M88:M91" si="33">F88/E88*100</f>
        <v>40</v>
      </c>
      <c r="N88" s="3" t="s">
        <v>243</v>
      </c>
      <c r="P88" t="s">
        <v>300</v>
      </c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x14ac:dyDescent="0.25">
      <c r="A89" s="1" t="s">
        <v>13</v>
      </c>
      <c r="B89" s="1" t="s">
        <v>15</v>
      </c>
      <c r="C89" s="295" t="s">
        <v>346</v>
      </c>
      <c r="D89" s="64">
        <v>4</v>
      </c>
      <c r="E89" s="65">
        <f t="shared" si="29"/>
        <v>120</v>
      </c>
      <c r="F89" s="65">
        <f t="shared" si="30"/>
        <v>45</v>
      </c>
      <c r="G89" s="65">
        <v>15</v>
      </c>
      <c r="H89" s="65"/>
      <c r="I89" s="65">
        <v>30</v>
      </c>
      <c r="J89" s="65">
        <f t="shared" si="31"/>
        <v>75</v>
      </c>
      <c r="K89" s="64">
        <f t="shared" si="32"/>
        <v>3</v>
      </c>
      <c r="L89" s="65" t="s">
        <v>30</v>
      </c>
      <c r="M89" s="64">
        <f t="shared" si="33"/>
        <v>37.5</v>
      </c>
      <c r="N89" s="3" t="s">
        <v>195</v>
      </c>
      <c r="P89" t="s">
        <v>300</v>
      </c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6.25" x14ac:dyDescent="0.25">
      <c r="A90" s="1" t="s">
        <v>13</v>
      </c>
      <c r="B90" s="1" t="s">
        <v>32</v>
      </c>
      <c r="C90" s="66" t="s">
        <v>347</v>
      </c>
      <c r="D90" s="64">
        <v>4</v>
      </c>
      <c r="E90" s="65">
        <f t="shared" si="29"/>
        <v>120</v>
      </c>
      <c r="F90" s="65">
        <f t="shared" si="30"/>
        <v>45</v>
      </c>
      <c r="G90" s="65">
        <v>15</v>
      </c>
      <c r="H90" s="65"/>
      <c r="I90" s="65">
        <v>30</v>
      </c>
      <c r="J90" s="65">
        <f t="shared" si="31"/>
        <v>75</v>
      </c>
      <c r="K90" s="64">
        <f t="shared" si="32"/>
        <v>3</v>
      </c>
      <c r="L90" s="65" t="s">
        <v>19</v>
      </c>
      <c r="M90" s="64">
        <f t="shared" si="33"/>
        <v>37.5</v>
      </c>
      <c r="N90" s="3" t="s">
        <v>196</v>
      </c>
      <c r="O90" t="s">
        <v>306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ht="26.25" x14ac:dyDescent="0.25">
      <c r="A91" s="1" t="s">
        <v>13</v>
      </c>
      <c r="B91" s="1" t="s">
        <v>15</v>
      </c>
      <c r="C91" s="4" t="s">
        <v>351</v>
      </c>
      <c r="D91" s="64">
        <v>4</v>
      </c>
      <c r="E91" s="65">
        <f t="shared" si="29"/>
        <v>120</v>
      </c>
      <c r="F91" s="65">
        <f t="shared" si="30"/>
        <v>45</v>
      </c>
      <c r="G91" s="65">
        <v>15</v>
      </c>
      <c r="H91" s="65"/>
      <c r="I91" s="65">
        <v>30</v>
      </c>
      <c r="J91" s="65">
        <f t="shared" si="31"/>
        <v>75</v>
      </c>
      <c r="K91" s="64">
        <f t="shared" si="32"/>
        <v>3</v>
      </c>
      <c r="L91" s="65" t="s">
        <v>30</v>
      </c>
      <c r="M91" s="64">
        <f t="shared" si="33"/>
        <v>37.5</v>
      </c>
      <c r="N91" s="3" t="s">
        <v>196</v>
      </c>
      <c r="O91" t="s">
        <v>296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ht="26.25" customHeight="1" x14ac:dyDescent="0.25">
      <c r="A92" s="1" t="s">
        <v>13</v>
      </c>
      <c r="B92" s="1" t="s">
        <v>32</v>
      </c>
      <c r="C92" s="298" t="s">
        <v>376</v>
      </c>
      <c r="D92" s="64">
        <v>5</v>
      </c>
      <c r="E92" s="65">
        <f>D92*30</f>
        <v>150</v>
      </c>
      <c r="F92" s="65">
        <f>G92+H92+I92</f>
        <v>60</v>
      </c>
      <c r="G92" s="65">
        <v>30</v>
      </c>
      <c r="H92" s="65"/>
      <c r="I92" s="65">
        <v>30</v>
      </c>
      <c r="J92" s="65">
        <f>E92-F92</f>
        <v>90</v>
      </c>
      <c r="K92" s="64">
        <f>F92/15</f>
        <v>4</v>
      </c>
      <c r="L92" s="65" t="s">
        <v>19</v>
      </c>
      <c r="M92" s="64">
        <f>F92/E92*100</f>
        <v>40</v>
      </c>
      <c r="N92" s="3" t="s">
        <v>196</v>
      </c>
      <c r="O92" t="s">
        <v>319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5">
      <c r="A93" s="1" t="s">
        <v>17</v>
      </c>
      <c r="B93" s="1" t="s">
        <v>15</v>
      </c>
      <c r="C93" s="4" t="s">
        <v>348</v>
      </c>
      <c r="D93" s="64">
        <v>5</v>
      </c>
      <c r="E93" s="65">
        <f>D93*30</f>
        <v>150</v>
      </c>
      <c r="F93" s="65">
        <f>G93+H93+I93</f>
        <v>60</v>
      </c>
      <c r="G93" s="65">
        <v>30</v>
      </c>
      <c r="H93" s="65"/>
      <c r="I93" s="65">
        <v>30</v>
      </c>
      <c r="J93" s="65">
        <f>E93-F93</f>
        <v>90</v>
      </c>
      <c r="K93" s="64">
        <f t="shared" si="32"/>
        <v>4</v>
      </c>
      <c r="L93" s="65" t="s">
        <v>19</v>
      </c>
      <c r="M93" s="64">
        <f>F93/E93*100</f>
        <v>40</v>
      </c>
      <c r="N93" s="3" t="s">
        <v>196</v>
      </c>
      <c r="O93" t="s">
        <v>316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15" customHeight="1" x14ac:dyDescent="0.25">
      <c r="C94" s="6" t="s">
        <v>23</v>
      </c>
      <c r="D94" s="60">
        <f t="shared" ref="D94:M94" si="34">SUM(D87:D93)</f>
        <v>30</v>
      </c>
      <c r="E94" s="70">
        <f t="shared" si="34"/>
        <v>900</v>
      </c>
      <c r="F94" s="70">
        <f t="shared" si="34"/>
        <v>360</v>
      </c>
      <c r="G94" s="70">
        <f t="shared" si="34"/>
        <v>135</v>
      </c>
      <c r="H94" s="70">
        <f t="shared" si="34"/>
        <v>0</v>
      </c>
      <c r="I94" s="70">
        <f t="shared" si="34"/>
        <v>225</v>
      </c>
      <c r="J94" s="70">
        <f t="shared" si="34"/>
        <v>540</v>
      </c>
      <c r="K94" s="70">
        <f t="shared" si="34"/>
        <v>24</v>
      </c>
      <c r="L94" s="70">
        <f t="shared" si="34"/>
        <v>0</v>
      </c>
      <c r="M94" s="70">
        <f t="shared" si="34"/>
        <v>282.5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ht="15" customHeight="1" x14ac:dyDescent="0.25">
      <c r="C95" s="7" t="s">
        <v>24</v>
      </c>
      <c r="D95" s="8">
        <f>30-D94</f>
        <v>0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C96" s="2" t="s">
        <v>173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x14ac:dyDescent="0.25">
      <c r="C97" s="746" t="s">
        <v>0</v>
      </c>
      <c r="D97" s="742" t="s">
        <v>1</v>
      </c>
      <c r="E97" s="745" t="s">
        <v>2</v>
      </c>
      <c r="F97" s="745"/>
      <c r="G97" s="745"/>
      <c r="H97" s="745"/>
      <c r="I97" s="745"/>
      <c r="J97" s="524"/>
      <c r="K97" s="742" t="s">
        <v>3</v>
      </c>
      <c r="L97" s="742" t="s">
        <v>4</v>
      </c>
      <c r="M97" s="742" t="s">
        <v>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C98" s="746"/>
      <c r="D98" s="742"/>
      <c r="E98" s="742" t="s">
        <v>6</v>
      </c>
      <c r="F98" s="743" t="s">
        <v>7</v>
      </c>
      <c r="G98" s="743"/>
      <c r="H98" s="743"/>
      <c r="I98" s="743"/>
      <c r="J98" s="742" t="s">
        <v>26</v>
      </c>
      <c r="K98" s="742"/>
      <c r="L98" s="742"/>
      <c r="M98" s="742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746"/>
      <c r="D99" s="742"/>
      <c r="E99" s="524"/>
      <c r="F99" s="742" t="s">
        <v>9</v>
      </c>
      <c r="G99" s="745" t="s">
        <v>10</v>
      </c>
      <c r="H99" s="524"/>
      <c r="I99" s="524"/>
      <c r="J99" s="524"/>
      <c r="K99" s="742"/>
      <c r="L99" s="742"/>
      <c r="M99" s="742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746"/>
      <c r="D100" s="742"/>
      <c r="E100" s="524"/>
      <c r="F100" s="744"/>
      <c r="G100" s="742" t="s">
        <v>27</v>
      </c>
      <c r="H100" s="742" t="s">
        <v>28</v>
      </c>
      <c r="I100" s="742" t="s">
        <v>29</v>
      </c>
      <c r="J100" s="524"/>
      <c r="K100" s="742"/>
      <c r="L100" s="742"/>
      <c r="M100" s="742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746"/>
      <c r="D101" s="742"/>
      <c r="E101" s="524"/>
      <c r="F101" s="744"/>
      <c r="G101" s="742"/>
      <c r="H101" s="742"/>
      <c r="I101" s="742"/>
      <c r="J101" s="524"/>
      <c r="K101" s="742"/>
      <c r="L101" s="742"/>
      <c r="M101" s="742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746"/>
      <c r="D102" s="742"/>
      <c r="E102" s="524"/>
      <c r="F102" s="744"/>
      <c r="G102" s="742"/>
      <c r="H102" s="742"/>
      <c r="I102" s="742"/>
      <c r="J102" s="524"/>
      <c r="K102" s="742"/>
      <c r="L102" s="742"/>
      <c r="M102" s="742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ht="11.25" customHeight="1" x14ac:dyDescent="0.25">
      <c r="C103" s="746"/>
      <c r="D103" s="742"/>
      <c r="E103" s="524"/>
      <c r="F103" s="744"/>
      <c r="G103" s="742"/>
      <c r="H103" s="742"/>
      <c r="I103" s="742"/>
      <c r="J103" s="524"/>
      <c r="K103" s="742"/>
      <c r="L103" s="742"/>
      <c r="M103" s="742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ht="25.5" x14ac:dyDescent="0.25">
      <c r="A104" s="1" t="s">
        <v>13</v>
      </c>
      <c r="B104" s="1" t="s">
        <v>15</v>
      </c>
      <c r="C104" s="296" t="s">
        <v>355</v>
      </c>
      <c r="D104" s="5">
        <v>4.5</v>
      </c>
      <c r="E104" s="65">
        <f>D104*30</f>
        <v>135</v>
      </c>
      <c r="F104" s="65">
        <f>G104+H104+I104</f>
        <v>0</v>
      </c>
      <c r="G104" s="65"/>
      <c r="H104" s="65"/>
      <c r="I104" s="65"/>
      <c r="J104" s="65">
        <f>E104-F104</f>
        <v>135</v>
      </c>
      <c r="K104" s="64">
        <f>F104/18</f>
        <v>0</v>
      </c>
      <c r="L104" s="65" t="s">
        <v>30</v>
      </c>
      <c r="M104" s="64">
        <f>F104/E104*100</f>
        <v>0</v>
      </c>
      <c r="N104" s="3" t="s">
        <v>196</v>
      </c>
      <c r="O104" t="s">
        <v>307</v>
      </c>
      <c r="P104" t="s">
        <v>298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ht="26.25" x14ac:dyDescent="0.25">
      <c r="A105" s="1" t="s">
        <v>17</v>
      </c>
      <c r="B105" s="1" t="s">
        <v>32</v>
      </c>
      <c r="C105" s="4" t="s">
        <v>349</v>
      </c>
      <c r="D105" s="64">
        <v>4</v>
      </c>
      <c r="E105" s="65">
        <f t="shared" ref="E105:E110" si="35">D105*30</f>
        <v>120</v>
      </c>
      <c r="F105" s="65">
        <f t="shared" ref="F105:F110" si="36">G105+H105+I105</f>
        <v>54</v>
      </c>
      <c r="G105" s="65"/>
      <c r="H105" s="65"/>
      <c r="I105" s="65">
        <v>54</v>
      </c>
      <c r="J105" s="65">
        <f t="shared" ref="J105:J110" si="37">E105-F105</f>
        <v>66</v>
      </c>
      <c r="K105" s="64">
        <f t="shared" ref="K105:K110" si="38">F105/18</f>
        <v>3</v>
      </c>
      <c r="L105" s="65" t="s">
        <v>17</v>
      </c>
      <c r="M105" s="64">
        <f t="shared" ref="M105:M110" si="39">F105/E105*100</f>
        <v>45</v>
      </c>
      <c r="N105" s="72" t="s">
        <v>198</v>
      </c>
      <c r="O105" t="s">
        <v>314</v>
      </c>
      <c r="P105" t="s">
        <v>300</v>
      </c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A106" s="1" t="s">
        <v>13</v>
      </c>
      <c r="B106" s="1" t="s">
        <v>15</v>
      </c>
      <c r="C106" s="4" t="s">
        <v>350</v>
      </c>
      <c r="D106" s="64">
        <v>6</v>
      </c>
      <c r="E106" s="65">
        <f t="shared" si="35"/>
        <v>180</v>
      </c>
      <c r="F106" s="65">
        <f t="shared" si="36"/>
        <v>72</v>
      </c>
      <c r="G106" s="65">
        <v>36</v>
      </c>
      <c r="H106" s="65"/>
      <c r="I106" s="65">
        <v>36</v>
      </c>
      <c r="J106" s="65">
        <f t="shared" si="37"/>
        <v>108</v>
      </c>
      <c r="K106" s="64">
        <f t="shared" si="38"/>
        <v>4</v>
      </c>
      <c r="L106" s="65" t="s">
        <v>19</v>
      </c>
      <c r="M106" s="64">
        <f t="shared" si="39"/>
        <v>40</v>
      </c>
      <c r="N106" s="3" t="s">
        <v>196</v>
      </c>
      <c r="O106" t="s">
        <v>307</v>
      </c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4" t="s">
        <v>377</v>
      </c>
      <c r="D107" s="64">
        <v>5</v>
      </c>
      <c r="E107" s="65">
        <f t="shared" ref="E107" si="40">D107*30</f>
        <v>150</v>
      </c>
      <c r="F107" s="65">
        <f t="shared" ref="F107" si="41">G107+H107+I107</f>
        <v>54</v>
      </c>
      <c r="G107" s="65">
        <v>18</v>
      </c>
      <c r="H107" s="65"/>
      <c r="I107" s="65">
        <v>36</v>
      </c>
      <c r="J107" s="65">
        <f t="shared" ref="J107" si="42">E107-F107</f>
        <v>96</v>
      </c>
      <c r="K107" s="64">
        <f>F107/18</f>
        <v>3</v>
      </c>
      <c r="L107" s="65" t="s">
        <v>19</v>
      </c>
      <c r="M107" s="64">
        <f t="shared" ref="M107" si="43">F107/E107*100</f>
        <v>36</v>
      </c>
      <c r="N107" s="3" t="s">
        <v>196</v>
      </c>
      <c r="O107" t="s">
        <v>303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7" customHeight="1" x14ac:dyDescent="0.25">
      <c r="A108" s="1" t="s">
        <v>13</v>
      </c>
      <c r="B108" s="1" t="s">
        <v>32</v>
      </c>
      <c r="C108" s="6" t="s">
        <v>352</v>
      </c>
      <c r="D108" s="68">
        <v>5</v>
      </c>
      <c r="E108" s="65">
        <f t="shared" si="35"/>
        <v>150</v>
      </c>
      <c r="F108" s="65">
        <f t="shared" si="36"/>
        <v>72</v>
      </c>
      <c r="G108" s="65">
        <v>36</v>
      </c>
      <c r="H108" s="65"/>
      <c r="I108" s="65">
        <v>36</v>
      </c>
      <c r="J108" s="65">
        <f t="shared" si="37"/>
        <v>78</v>
      </c>
      <c r="K108" s="64">
        <f t="shared" si="38"/>
        <v>4</v>
      </c>
      <c r="L108" s="65" t="s">
        <v>19</v>
      </c>
      <c r="M108" s="64">
        <f t="shared" si="39"/>
        <v>48</v>
      </c>
      <c r="N108" s="3" t="s">
        <v>196</v>
      </c>
      <c r="O108" t="s">
        <v>308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ht="27" customHeight="1" x14ac:dyDescent="0.25">
      <c r="A109" s="1" t="s">
        <v>13</v>
      </c>
      <c r="B109" s="1" t="s">
        <v>15</v>
      </c>
      <c r="C109" s="4" t="s">
        <v>353</v>
      </c>
      <c r="D109" s="68">
        <v>1</v>
      </c>
      <c r="E109" s="65">
        <f t="shared" si="35"/>
        <v>30</v>
      </c>
      <c r="F109" s="65"/>
      <c r="G109" s="65"/>
      <c r="H109" s="65"/>
      <c r="I109" s="65"/>
      <c r="J109" s="65">
        <f t="shared" si="37"/>
        <v>30</v>
      </c>
      <c r="K109" s="64"/>
      <c r="L109" s="65" t="s">
        <v>30</v>
      </c>
      <c r="M109" s="64"/>
      <c r="N109" s="3" t="s">
        <v>196</v>
      </c>
      <c r="O109" t="s">
        <v>310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15" customHeight="1" x14ac:dyDescent="0.25">
      <c r="A110" s="1" t="s">
        <v>13</v>
      </c>
      <c r="B110" s="1" t="s">
        <v>15</v>
      </c>
      <c r="C110" s="67" t="s">
        <v>354</v>
      </c>
      <c r="D110" s="64">
        <v>4.5</v>
      </c>
      <c r="E110" s="65">
        <f t="shared" si="35"/>
        <v>135</v>
      </c>
      <c r="F110" s="65">
        <f t="shared" si="36"/>
        <v>54</v>
      </c>
      <c r="G110" s="65">
        <v>18</v>
      </c>
      <c r="H110" s="65"/>
      <c r="I110" s="65">
        <v>36</v>
      </c>
      <c r="J110" s="65">
        <f t="shared" si="37"/>
        <v>81</v>
      </c>
      <c r="K110" s="64">
        <f t="shared" si="38"/>
        <v>3</v>
      </c>
      <c r="L110" s="65" t="s">
        <v>30</v>
      </c>
      <c r="M110" s="64">
        <f t="shared" si="39"/>
        <v>40</v>
      </c>
      <c r="N110" s="3" t="s">
        <v>196</v>
      </c>
      <c r="O110" t="s">
        <v>309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5" customHeight="1" x14ac:dyDescent="0.25">
      <c r="C111" s="6" t="s">
        <v>23</v>
      </c>
      <c r="D111" s="60">
        <f t="shared" ref="D111:K111" si="44">SUM(D104:D110)</f>
        <v>30</v>
      </c>
      <c r="E111" s="70">
        <f t="shared" si="44"/>
        <v>900</v>
      </c>
      <c r="F111" s="70">
        <f t="shared" si="44"/>
        <v>306</v>
      </c>
      <c r="G111" s="70">
        <f t="shared" si="44"/>
        <v>108</v>
      </c>
      <c r="H111" s="70">
        <f t="shared" si="44"/>
        <v>0</v>
      </c>
      <c r="I111" s="70">
        <f t="shared" si="44"/>
        <v>198</v>
      </c>
      <c r="J111" s="70">
        <f t="shared" si="44"/>
        <v>594</v>
      </c>
      <c r="K111" s="60">
        <f t="shared" si="44"/>
        <v>17</v>
      </c>
      <c r="L111" s="70"/>
      <c r="M111" s="70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C112" s="7" t="s">
        <v>24</v>
      </c>
      <c r="D112" s="8">
        <f>30-D111</f>
        <v>0</v>
      </c>
      <c r="E112" s="8"/>
      <c r="F112" s="8"/>
      <c r="G112" s="8"/>
      <c r="H112" s="8"/>
      <c r="I112" s="8"/>
      <c r="J112" s="8"/>
      <c r="K112" s="8"/>
      <c r="L112" s="8"/>
      <c r="M112" s="8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15" customHeight="1" x14ac:dyDescent="0.25"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x14ac:dyDescent="0.25">
      <c r="C116" s="2" t="s">
        <v>174</v>
      </c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x14ac:dyDescent="0.25">
      <c r="C117" s="746" t="s">
        <v>0</v>
      </c>
      <c r="D117" s="742" t="s">
        <v>1</v>
      </c>
      <c r="E117" s="745" t="s">
        <v>2</v>
      </c>
      <c r="F117" s="745"/>
      <c r="G117" s="745"/>
      <c r="H117" s="745"/>
      <c r="I117" s="745"/>
      <c r="J117" s="524"/>
      <c r="K117" s="742" t="s">
        <v>3</v>
      </c>
      <c r="L117" s="742" t="s">
        <v>4</v>
      </c>
      <c r="M117" s="742" t="s">
        <v>5</v>
      </c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x14ac:dyDescent="0.25">
      <c r="C118" s="746"/>
      <c r="D118" s="742"/>
      <c r="E118" s="742" t="s">
        <v>6</v>
      </c>
      <c r="F118" s="743" t="s">
        <v>7</v>
      </c>
      <c r="G118" s="743"/>
      <c r="H118" s="743"/>
      <c r="I118" s="743"/>
      <c r="J118" s="742" t="s">
        <v>26</v>
      </c>
      <c r="K118" s="742"/>
      <c r="L118" s="742"/>
      <c r="M118" s="742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746"/>
      <c r="D119" s="742"/>
      <c r="E119" s="524"/>
      <c r="F119" s="742" t="s">
        <v>9</v>
      </c>
      <c r="G119" s="745" t="s">
        <v>10</v>
      </c>
      <c r="H119" s="524"/>
      <c r="I119" s="524"/>
      <c r="J119" s="524"/>
      <c r="K119" s="742"/>
      <c r="L119" s="742"/>
      <c r="M119" s="742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746"/>
      <c r="D120" s="742"/>
      <c r="E120" s="524"/>
      <c r="F120" s="744"/>
      <c r="G120" s="742" t="s">
        <v>27</v>
      </c>
      <c r="H120" s="742" t="s">
        <v>28</v>
      </c>
      <c r="I120" s="742" t="s">
        <v>29</v>
      </c>
      <c r="J120" s="524"/>
      <c r="K120" s="742"/>
      <c r="L120" s="742"/>
      <c r="M120" s="742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746"/>
      <c r="D121" s="742"/>
      <c r="E121" s="524"/>
      <c r="F121" s="744"/>
      <c r="G121" s="742"/>
      <c r="H121" s="742"/>
      <c r="I121" s="742"/>
      <c r="J121" s="524"/>
      <c r="K121" s="742"/>
      <c r="L121" s="742"/>
      <c r="M121" s="742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746"/>
      <c r="D122" s="742"/>
      <c r="E122" s="524"/>
      <c r="F122" s="744"/>
      <c r="G122" s="742"/>
      <c r="H122" s="742"/>
      <c r="I122" s="742"/>
      <c r="J122" s="524"/>
      <c r="K122" s="742"/>
      <c r="L122" s="742"/>
      <c r="M122" s="742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ht="3.75" customHeight="1" x14ac:dyDescent="0.25">
      <c r="C123" s="746"/>
      <c r="D123" s="742"/>
      <c r="E123" s="524"/>
      <c r="F123" s="744"/>
      <c r="G123" s="742"/>
      <c r="H123" s="742"/>
      <c r="I123" s="742"/>
      <c r="J123" s="524"/>
      <c r="K123" s="742"/>
      <c r="L123" s="742"/>
      <c r="M123" s="742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ht="26.25" x14ac:dyDescent="0.25">
      <c r="A124" s="1" t="s">
        <v>17</v>
      </c>
      <c r="B124" s="1" t="s">
        <v>32</v>
      </c>
      <c r="C124" s="4" t="s">
        <v>356</v>
      </c>
      <c r="D124" s="5">
        <v>3</v>
      </c>
      <c r="E124" s="65">
        <f>D124*30</f>
        <v>90</v>
      </c>
      <c r="F124" s="65">
        <f>G124+H124+I124</f>
        <v>45</v>
      </c>
      <c r="G124" s="65"/>
      <c r="H124" s="65"/>
      <c r="I124" s="65">
        <v>45</v>
      </c>
      <c r="J124" s="65">
        <f>E124-F124</f>
        <v>45</v>
      </c>
      <c r="K124" s="64">
        <f>F124/15</f>
        <v>3</v>
      </c>
      <c r="L124" s="65" t="s">
        <v>17</v>
      </c>
      <c r="M124" s="64">
        <f>F124/E124*100</f>
        <v>50</v>
      </c>
      <c r="N124" s="3" t="s">
        <v>198</v>
      </c>
      <c r="O124" t="s">
        <v>315</v>
      </c>
      <c r="P124" t="s">
        <v>298</v>
      </c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A125" s="1" t="s">
        <v>13</v>
      </c>
      <c r="B125" s="1" t="s">
        <v>15</v>
      </c>
      <c r="C125" s="4" t="s">
        <v>357</v>
      </c>
      <c r="D125" s="64">
        <v>5</v>
      </c>
      <c r="E125" s="65">
        <f t="shared" ref="E125:E130" si="45">D125*30</f>
        <v>150</v>
      </c>
      <c r="F125" s="65">
        <f t="shared" ref="F125:F130" si="46">G125+H125+I125</f>
        <v>60</v>
      </c>
      <c r="G125" s="69">
        <v>30</v>
      </c>
      <c r="H125" s="64"/>
      <c r="I125" s="69">
        <v>30</v>
      </c>
      <c r="J125" s="65">
        <f t="shared" ref="J125:J130" si="47">E125-F125</f>
        <v>90</v>
      </c>
      <c r="K125" s="64">
        <f t="shared" ref="K125:K130" si="48">F125/15</f>
        <v>4</v>
      </c>
      <c r="L125" s="65" t="s">
        <v>30</v>
      </c>
      <c r="M125" s="64">
        <f>F125/E125*100</f>
        <v>40</v>
      </c>
      <c r="N125" s="3" t="s">
        <v>196</v>
      </c>
      <c r="O125" t="s">
        <v>311</v>
      </c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26.25" x14ac:dyDescent="0.25">
      <c r="A126" s="1" t="s">
        <v>13</v>
      </c>
      <c r="B126" s="1" t="s">
        <v>32</v>
      </c>
      <c r="C126" s="4" t="s">
        <v>367</v>
      </c>
      <c r="D126" s="64">
        <v>5</v>
      </c>
      <c r="E126" s="65">
        <f t="shared" si="45"/>
        <v>150</v>
      </c>
      <c r="F126" s="65">
        <f t="shared" si="46"/>
        <v>60</v>
      </c>
      <c r="G126" s="65">
        <v>30</v>
      </c>
      <c r="H126" s="65"/>
      <c r="I126" s="65">
        <v>30</v>
      </c>
      <c r="J126" s="65">
        <f t="shared" si="47"/>
        <v>90</v>
      </c>
      <c r="K126" s="64">
        <f t="shared" si="48"/>
        <v>4</v>
      </c>
      <c r="L126" s="65" t="s">
        <v>19</v>
      </c>
      <c r="M126" s="64">
        <f t="shared" ref="M126:M130" si="49">F126/E126*100</f>
        <v>40</v>
      </c>
      <c r="N126" s="3" t="s">
        <v>196</v>
      </c>
      <c r="O126" t="s">
        <v>320</v>
      </c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13</v>
      </c>
      <c r="B127" s="1" t="s">
        <v>15</v>
      </c>
      <c r="C127" s="4" t="s">
        <v>378</v>
      </c>
      <c r="D127" s="64">
        <v>5</v>
      </c>
      <c r="E127" s="65">
        <f t="shared" si="45"/>
        <v>150</v>
      </c>
      <c r="F127" s="65">
        <f t="shared" si="46"/>
        <v>60</v>
      </c>
      <c r="G127" s="65">
        <v>30</v>
      </c>
      <c r="H127" s="65"/>
      <c r="I127" s="65">
        <v>30</v>
      </c>
      <c r="J127" s="65">
        <f t="shared" si="47"/>
        <v>90</v>
      </c>
      <c r="K127" s="64">
        <f t="shared" si="48"/>
        <v>4</v>
      </c>
      <c r="L127" s="65" t="s">
        <v>19</v>
      </c>
      <c r="M127" s="64">
        <f t="shared" si="49"/>
        <v>40</v>
      </c>
      <c r="N127" s="3" t="s">
        <v>196</v>
      </c>
      <c r="O127" t="s">
        <v>304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ht="39" x14ac:dyDescent="0.25">
      <c r="A128" s="1" t="s">
        <v>13</v>
      </c>
      <c r="B128" s="1" t="s">
        <v>32</v>
      </c>
      <c r="C128" s="4" t="s">
        <v>358</v>
      </c>
      <c r="D128" s="64">
        <v>5</v>
      </c>
      <c r="E128" s="65">
        <f t="shared" si="45"/>
        <v>150</v>
      </c>
      <c r="F128" s="65">
        <f t="shared" si="46"/>
        <v>60</v>
      </c>
      <c r="G128" s="65">
        <v>30</v>
      </c>
      <c r="H128" s="65">
        <v>30</v>
      </c>
      <c r="I128" s="65"/>
      <c r="J128" s="65">
        <f t="shared" si="47"/>
        <v>90</v>
      </c>
      <c r="K128" s="64">
        <f t="shared" si="48"/>
        <v>4</v>
      </c>
      <c r="L128" s="65" t="s">
        <v>17</v>
      </c>
      <c r="M128" s="64">
        <f t="shared" si="49"/>
        <v>40</v>
      </c>
      <c r="N128" s="3" t="s">
        <v>196</v>
      </c>
      <c r="O128" t="s">
        <v>321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6.25" x14ac:dyDescent="0.25">
      <c r="A129" s="1" t="s">
        <v>13</v>
      </c>
      <c r="B129" s="1" t="s">
        <v>32</v>
      </c>
      <c r="C129" s="4" t="s">
        <v>366</v>
      </c>
      <c r="D129" s="64">
        <v>4</v>
      </c>
      <c r="E129" s="65">
        <f t="shared" si="45"/>
        <v>120</v>
      </c>
      <c r="F129" s="65">
        <f t="shared" si="46"/>
        <v>45</v>
      </c>
      <c r="G129" s="65">
        <v>15</v>
      </c>
      <c r="H129" s="65"/>
      <c r="I129" s="65">
        <v>30</v>
      </c>
      <c r="J129" s="65">
        <f t="shared" si="47"/>
        <v>75</v>
      </c>
      <c r="K129" s="64">
        <f t="shared" si="48"/>
        <v>3</v>
      </c>
      <c r="L129" s="65" t="s">
        <v>17</v>
      </c>
      <c r="M129" s="64">
        <f t="shared" si="49"/>
        <v>37.5</v>
      </c>
      <c r="N129" s="3" t="s">
        <v>196</v>
      </c>
      <c r="O129" s="299" t="s">
        <v>324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15" customHeight="1" x14ac:dyDescent="0.25">
      <c r="A130" s="1" t="s">
        <v>17</v>
      </c>
      <c r="B130" s="1" t="s">
        <v>15</v>
      </c>
      <c r="C130" s="295" t="s">
        <v>359</v>
      </c>
      <c r="D130" s="64">
        <v>3</v>
      </c>
      <c r="E130" s="65">
        <f t="shared" si="45"/>
        <v>90</v>
      </c>
      <c r="F130" s="65">
        <f t="shared" si="46"/>
        <v>30</v>
      </c>
      <c r="G130" s="65">
        <v>15</v>
      </c>
      <c r="H130" s="65">
        <v>8</v>
      </c>
      <c r="I130" s="65">
        <v>7</v>
      </c>
      <c r="J130" s="65">
        <f t="shared" si="47"/>
        <v>60</v>
      </c>
      <c r="K130" s="64">
        <f t="shared" si="48"/>
        <v>2</v>
      </c>
      <c r="L130" s="65" t="s">
        <v>30</v>
      </c>
      <c r="M130" s="64">
        <f t="shared" si="49"/>
        <v>33.333333333333329</v>
      </c>
      <c r="N130" s="3" t="s">
        <v>244</v>
      </c>
      <c r="P130" s="297" t="s">
        <v>298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15" customHeight="1" x14ac:dyDescent="0.25">
      <c r="C131" s="6" t="s">
        <v>23</v>
      </c>
      <c r="D131" s="60">
        <f>SUM(D124:D130)</f>
        <v>30</v>
      </c>
      <c r="E131" s="70">
        <f>SUM(E124:E130)</f>
        <v>900</v>
      </c>
      <c r="F131" s="70">
        <f t="shared" ref="F131:M131" si="50">SUM(F124:F130)</f>
        <v>360</v>
      </c>
      <c r="G131" s="70">
        <f t="shared" si="50"/>
        <v>150</v>
      </c>
      <c r="H131" s="70">
        <f t="shared" si="50"/>
        <v>38</v>
      </c>
      <c r="I131" s="70">
        <f t="shared" si="50"/>
        <v>172</v>
      </c>
      <c r="J131" s="70">
        <f t="shared" si="50"/>
        <v>540</v>
      </c>
      <c r="K131" s="70">
        <f t="shared" si="50"/>
        <v>24</v>
      </c>
      <c r="L131" s="70">
        <f t="shared" si="50"/>
        <v>0</v>
      </c>
      <c r="M131" s="70">
        <f t="shared" si="50"/>
        <v>280.83333333333331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15" customHeight="1" x14ac:dyDescent="0.25">
      <c r="C132" s="7" t="s">
        <v>24</v>
      </c>
      <c r="D132" s="8">
        <f>30-D131</f>
        <v>0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C133" s="2" t="s">
        <v>175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5">
      <c r="C134" s="746" t="s">
        <v>0</v>
      </c>
      <c r="D134" s="742" t="s">
        <v>1</v>
      </c>
      <c r="E134" s="745" t="s">
        <v>2</v>
      </c>
      <c r="F134" s="745"/>
      <c r="G134" s="745"/>
      <c r="H134" s="745"/>
      <c r="I134" s="745"/>
      <c r="J134" s="524"/>
      <c r="K134" s="742" t="s">
        <v>3</v>
      </c>
      <c r="L134" s="742" t="s">
        <v>4</v>
      </c>
      <c r="M134" s="742" t="s">
        <v>5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x14ac:dyDescent="0.25">
      <c r="C135" s="746"/>
      <c r="D135" s="742"/>
      <c r="E135" s="742" t="s">
        <v>6</v>
      </c>
      <c r="F135" s="743" t="s">
        <v>7</v>
      </c>
      <c r="G135" s="743"/>
      <c r="H135" s="743"/>
      <c r="I135" s="743"/>
      <c r="J135" s="742" t="s">
        <v>26</v>
      </c>
      <c r="K135" s="742"/>
      <c r="L135" s="742"/>
      <c r="M135" s="742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C136" s="746"/>
      <c r="D136" s="742"/>
      <c r="E136" s="524"/>
      <c r="F136" s="742" t="s">
        <v>9</v>
      </c>
      <c r="G136" s="745" t="s">
        <v>10</v>
      </c>
      <c r="H136" s="524"/>
      <c r="I136" s="524"/>
      <c r="J136" s="524"/>
      <c r="K136" s="742"/>
      <c r="L136" s="742"/>
      <c r="M136" s="742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746"/>
      <c r="D137" s="742"/>
      <c r="E137" s="524"/>
      <c r="F137" s="744"/>
      <c r="G137" s="742" t="s">
        <v>27</v>
      </c>
      <c r="H137" s="742" t="s">
        <v>28</v>
      </c>
      <c r="I137" s="742" t="s">
        <v>29</v>
      </c>
      <c r="J137" s="524"/>
      <c r="K137" s="742"/>
      <c r="L137" s="742"/>
      <c r="M137" s="742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746"/>
      <c r="D138" s="742"/>
      <c r="E138" s="524"/>
      <c r="F138" s="744"/>
      <c r="G138" s="742"/>
      <c r="H138" s="742"/>
      <c r="I138" s="742"/>
      <c r="J138" s="524"/>
      <c r="K138" s="742"/>
      <c r="L138" s="742"/>
      <c r="M138" s="742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ht="0.75" customHeight="1" x14ac:dyDescent="0.25">
      <c r="C139" s="746"/>
      <c r="D139" s="742"/>
      <c r="E139" s="524"/>
      <c r="F139" s="744"/>
      <c r="G139" s="742"/>
      <c r="H139" s="742"/>
      <c r="I139" s="742"/>
      <c r="J139" s="524"/>
      <c r="K139" s="742"/>
      <c r="L139" s="742"/>
      <c r="M139" s="742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ht="16.5" customHeight="1" x14ac:dyDescent="0.25">
      <c r="C140" s="746"/>
      <c r="D140" s="742"/>
      <c r="E140" s="524"/>
      <c r="F140" s="744"/>
      <c r="G140" s="742"/>
      <c r="H140" s="742"/>
      <c r="I140" s="742"/>
      <c r="J140" s="524"/>
      <c r="K140" s="742"/>
      <c r="L140" s="742"/>
      <c r="M140" s="742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ht="25.5" x14ac:dyDescent="0.25">
      <c r="A141" s="1" t="s">
        <v>13</v>
      </c>
      <c r="B141" s="1" t="s">
        <v>15</v>
      </c>
      <c r="C141" s="296" t="s">
        <v>379</v>
      </c>
      <c r="D141" s="5">
        <v>4.5</v>
      </c>
      <c r="E141" s="65">
        <f>D141*30</f>
        <v>135</v>
      </c>
      <c r="F141" s="65">
        <f>G141+H141+I141</f>
        <v>0</v>
      </c>
      <c r="G141" s="65"/>
      <c r="H141" s="65"/>
      <c r="I141" s="65"/>
      <c r="J141" s="65">
        <f>E141-F141</f>
        <v>135</v>
      </c>
      <c r="K141" s="64">
        <f>F141/13</f>
        <v>0</v>
      </c>
      <c r="L141" s="65" t="s">
        <v>30</v>
      </c>
      <c r="M141" s="64">
        <f>F141/E141*100</f>
        <v>0</v>
      </c>
      <c r="N141" s="3" t="s">
        <v>196</v>
      </c>
      <c r="P141" t="s">
        <v>300</v>
      </c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A142" s="1" t="s">
        <v>13</v>
      </c>
      <c r="B142" s="1" t="s">
        <v>15</v>
      </c>
      <c r="C142" s="295" t="s">
        <v>380</v>
      </c>
      <c r="D142" s="64">
        <v>6</v>
      </c>
      <c r="E142" s="65">
        <f t="shared" ref="E142:E148" si="51">D142*30</f>
        <v>180</v>
      </c>
      <c r="F142" s="65">
        <f t="shared" ref="F142:F148" si="52">G142+H142+I142</f>
        <v>0</v>
      </c>
      <c r="G142" s="65"/>
      <c r="H142" s="65"/>
      <c r="I142" s="65"/>
      <c r="J142" s="65">
        <f t="shared" ref="J142:J148" si="53">E142-F142</f>
        <v>180</v>
      </c>
      <c r="K142" s="64">
        <f t="shared" ref="K142:K148" si="54">F142/13</f>
        <v>0</v>
      </c>
      <c r="L142" s="65"/>
      <c r="M142" s="64">
        <f t="shared" ref="M142:M148" si="55">F142/E142*100</f>
        <v>0</v>
      </c>
      <c r="N142" s="3" t="s">
        <v>196</v>
      </c>
      <c r="P142" t="s">
        <v>298</v>
      </c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A143" s="1" t="s">
        <v>13</v>
      </c>
      <c r="B143" s="1" t="s">
        <v>15</v>
      </c>
      <c r="C143" s="295" t="s">
        <v>363</v>
      </c>
      <c r="D143" s="64">
        <v>1.5</v>
      </c>
      <c r="E143" s="65">
        <f t="shared" si="51"/>
        <v>45</v>
      </c>
      <c r="F143" s="65">
        <f t="shared" si="52"/>
        <v>0</v>
      </c>
      <c r="G143" s="65"/>
      <c r="H143" s="65"/>
      <c r="I143" s="65"/>
      <c r="J143" s="65">
        <f t="shared" si="53"/>
        <v>45</v>
      </c>
      <c r="K143" s="64">
        <f t="shared" si="54"/>
        <v>0</v>
      </c>
      <c r="L143" s="65"/>
      <c r="M143" s="64">
        <f t="shared" si="55"/>
        <v>0</v>
      </c>
      <c r="N143" s="3" t="s">
        <v>196</v>
      </c>
      <c r="P143" t="s">
        <v>298</v>
      </c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" t="s">
        <v>17</v>
      </c>
      <c r="B144" s="1" t="s">
        <v>15</v>
      </c>
      <c r="C144" s="295" t="s">
        <v>360</v>
      </c>
      <c r="D144" s="64">
        <v>3</v>
      </c>
      <c r="E144" s="65">
        <f t="shared" si="51"/>
        <v>90</v>
      </c>
      <c r="F144" s="65">
        <f t="shared" si="52"/>
        <v>39</v>
      </c>
      <c r="G144" s="65"/>
      <c r="H144" s="65"/>
      <c r="I144" s="65">
        <v>39</v>
      </c>
      <c r="J144" s="65">
        <f t="shared" si="53"/>
        <v>51</v>
      </c>
      <c r="K144" s="64">
        <f t="shared" si="54"/>
        <v>3</v>
      </c>
      <c r="L144" s="65" t="s">
        <v>30</v>
      </c>
      <c r="M144" s="64">
        <f t="shared" si="55"/>
        <v>43.333333333333336</v>
      </c>
      <c r="N144" s="3" t="s">
        <v>198</v>
      </c>
      <c r="P144" t="s">
        <v>298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4" t="s">
        <v>361</v>
      </c>
      <c r="D145" s="64">
        <v>4</v>
      </c>
      <c r="E145" s="65">
        <f t="shared" si="51"/>
        <v>120</v>
      </c>
      <c r="F145" s="65">
        <f t="shared" si="52"/>
        <v>52</v>
      </c>
      <c r="G145" s="65">
        <v>26</v>
      </c>
      <c r="H145" s="65">
        <v>26</v>
      </c>
      <c r="I145" s="65"/>
      <c r="J145" s="65">
        <f t="shared" si="53"/>
        <v>68</v>
      </c>
      <c r="K145" s="64">
        <f t="shared" si="54"/>
        <v>4</v>
      </c>
      <c r="L145" s="65" t="s">
        <v>19</v>
      </c>
      <c r="M145" s="64">
        <f t="shared" si="55"/>
        <v>43.333333333333336</v>
      </c>
      <c r="N145" s="3" t="s">
        <v>196</v>
      </c>
      <c r="O145" t="s">
        <v>311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ht="15" customHeight="1" x14ac:dyDescent="0.25">
      <c r="A146" s="1" t="s">
        <v>13</v>
      </c>
      <c r="B146" s="1" t="s">
        <v>15</v>
      </c>
      <c r="C146" s="4" t="s">
        <v>362</v>
      </c>
      <c r="D146" s="64">
        <v>1</v>
      </c>
      <c r="E146" s="65">
        <f>D146*30</f>
        <v>30</v>
      </c>
      <c r="F146" s="65">
        <f>G146+H146+I146</f>
        <v>0</v>
      </c>
      <c r="G146" s="65"/>
      <c r="H146" s="65"/>
      <c r="I146" s="65"/>
      <c r="J146" s="65">
        <f>E146-F146</f>
        <v>30</v>
      </c>
      <c r="K146" s="64">
        <f>F146/15</f>
        <v>0</v>
      </c>
      <c r="L146" s="65" t="s">
        <v>30</v>
      </c>
      <c r="M146" s="64">
        <f>F146/E146*100</f>
        <v>0</v>
      </c>
      <c r="N146" s="3" t="s">
        <v>196</v>
      </c>
      <c r="O146" t="s">
        <v>311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t="29.25" customHeight="1" x14ac:dyDescent="0.25">
      <c r="A147" s="1" t="s">
        <v>13</v>
      </c>
      <c r="B147" s="1" t="s">
        <v>32</v>
      </c>
      <c r="C147" s="4" t="s">
        <v>364</v>
      </c>
      <c r="D147" s="64">
        <v>5</v>
      </c>
      <c r="E147" s="65">
        <f t="shared" si="51"/>
        <v>150</v>
      </c>
      <c r="F147" s="65">
        <f t="shared" si="52"/>
        <v>52</v>
      </c>
      <c r="G147" s="65">
        <v>26</v>
      </c>
      <c r="H147" s="65">
        <v>26</v>
      </c>
      <c r="I147" s="65"/>
      <c r="J147" s="65">
        <f t="shared" si="53"/>
        <v>98</v>
      </c>
      <c r="K147" s="64">
        <f t="shared" si="54"/>
        <v>4</v>
      </c>
      <c r="L147" s="65" t="s">
        <v>30</v>
      </c>
      <c r="M147" s="64">
        <f t="shared" si="55"/>
        <v>34.666666666666671</v>
      </c>
      <c r="N147" s="3" t="s">
        <v>196</v>
      </c>
      <c r="O147" t="s">
        <v>322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44.25" customHeight="1" x14ac:dyDescent="0.25">
      <c r="A148" s="1" t="s">
        <v>13</v>
      </c>
      <c r="B148" s="1" t="s">
        <v>32</v>
      </c>
      <c r="C148" s="4" t="s">
        <v>365</v>
      </c>
      <c r="D148" s="64">
        <v>5</v>
      </c>
      <c r="E148" s="65">
        <f t="shared" si="51"/>
        <v>150</v>
      </c>
      <c r="F148" s="65">
        <f t="shared" si="52"/>
        <v>52</v>
      </c>
      <c r="G148" s="65">
        <v>26</v>
      </c>
      <c r="H148" s="65">
        <v>26</v>
      </c>
      <c r="I148" s="65"/>
      <c r="J148" s="65">
        <f t="shared" si="53"/>
        <v>98</v>
      </c>
      <c r="K148" s="64">
        <f t="shared" si="54"/>
        <v>4</v>
      </c>
      <c r="L148" s="65" t="s">
        <v>30</v>
      </c>
      <c r="M148" s="64">
        <f t="shared" si="55"/>
        <v>34.666666666666671</v>
      </c>
      <c r="N148" s="3" t="s">
        <v>196</v>
      </c>
      <c r="O148" t="s">
        <v>323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C149" s="6" t="s">
        <v>23</v>
      </c>
      <c r="D149" s="60">
        <f t="shared" ref="D149:M149" si="56">SUM(D141:D148)</f>
        <v>30</v>
      </c>
      <c r="E149" s="70">
        <f t="shared" si="56"/>
        <v>900</v>
      </c>
      <c r="F149" s="70">
        <f t="shared" si="56"/>
        <v>195</v>
      </c>
      <c r="G149" s="70">
        <f t="shared" si="56"/>
        <v>78</v>
      </c>
      <c r="H149" s="70">
        <f t="shared" si="56"/>
        <v>78</v>
      </c>
      <c r="I149" s="70">
        <f t="shared" si="56"/>
        <v>39</v>
      </c>
      <c r="J149" s="70">
        <f t="shared" si="56"/>
        <v>705</v>
      </c>
      <c r="K149" s="70">
        <f>SUM(K141:K148)</f>
        <v>15</v>
      </c>
      <c r="L149" s="70">
        <f t="shared" si="56"/>
        <v>0</v>
      </c>
      <c r="M149" s="70">
        <f t="shared" si="56"/>
        <v>156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x14ac:dyDescent="0.25">
      <c r="C150" s="7" t="s">
        <v>24</v>
      </c>
      <c r="D150" s="9">
        <f>30-D149</f>
        <v>0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x14ac:dyDescent="0.25">
      <c r="C152" s="2" t="s">
        <v>23</v>
      </c>
      <c r="D152" s="10">
        <f>D153+D154</f>
        <v>240</v>
      </c>
      <c r="E152" s="10">
        <f>E153+E154</f>
        <v>7200</v>
      </c>
      <c r="F152" s="11">
        <f>E152/$E$152*100</f>
        <v>100</v>
      </c>
      <c r="G152" s="12"/>
      <c r="H152" s="13"/>
      <c r="I152" s="13"/>
      <c r="J152" s="13"/>
      <c r="L152" s="3" t="s">
        <v>196</v>
      </c>
      <c r="M152" s="3">
        <f>SUMIF($N$10:$N$149,L152,$D$10:$D$149)</f>
        <v>135</v>
      </c>
      <c r="N152" s="61"/>
      <c r="P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B153" s="1" t="s">
        <v>15</v>
      </c>
      <c r="C153" s="2" t="s">
        <v>44</v>
      </c>
      <c r="D153" s="11">
        <f>SUMIF(B$10:B$148,B153,D$10:D$148)</f>
        <v>178.5</v>
      </c>
      <c r="E153" s="1">
        <f>D153*30</f>
        <v>5355</v>
      </c>
      <c r="F153" s="11">
        <f>E153/E$152*100</f>
        <v>74.375</v>
      </c>
      <c r="G153" s="1"/>
      <c r="I153" s="14"/>
      <c r="J153" s="14"/>
      <c r="L153" s="3" t="s">
        <v>195</v>
      </c>
      <c r="M153" s="3">
        <f t="shared" ref="M153:M161" si="57">SUMIF($N$10:$N$149,L153,$D$10:$D$149)</f>
        <v>22.5</v>
      </c>
      <c r="N153" s="61"/>
      <c r="P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B154" s="1" t="s">
        <v>32</v>
      </c>
      <c r="C154" s="2" t="s">
        <v>45</v>
      </c>
      <c r="D154" s="11">
        <f>SUMIF(B$10:B$148,B154,D$10:D$148)</f>
        <v>61.5</v>
      </c>
      <c r="E154" s="1">
        <f t="shared" ref="E154:E161" si="58">D154*30</f>
        <v>1845</v>
      </c>
      <c r="F154" s="11">
        <f>E154/E$152*100</f>
        <v>25.624999999999996</v>
      </c>
      <c r="G154" s="1"/>
      <c r="L154" s="3" t="s">
        <v>235</v>
      </c>
      <c r="M154" s="3">
        <f t="shared" si="57"/>
        <v>18.5</v>
      </c>
      <c r="N154" s="61"/>
      <c r="P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D155" s="1"/>
      <c r="E155" s="1"/>
      <c r="F155" s="1"/>
      <c r="G155" s="1"/>
      <c r="L155" s="3" t="s">
        <v>194</v>
      </c>
      <c r="M155" s="3">
        <f t="shared" si="57"/>
        <v>4</v>
      </c>
      <c r="N155" s="61"/>
      <c r="P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2" t="s">
        <v>163</v>
      </c>
      <c r="D156" s="15">
        <f>D157+D158</f>
        <v>101.5</v>
      </c>
      <c r="E156" s="15">
        <f t="shared" ref="E156" si="59">E157+E158</f>
        <v>3045</v>
      </c>
      <c r="F156" s="11">
        <f>E156/$E$156*100</f>
        <v>100</v>
      </c>
      <c r="G156" s="1"/>
      <c r="L156" s="3" t="s">
        <v>243</v>
      </c>
      <c r="M156" s="3">
        <f t="shared" si="57"/>
        <v>9</v>
      </c>
      <c r="N156" s="61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A157" s="1" t="s">
        <v>17</v>
      </c>
      <c r="B157" s="1" t="s">
        <v>15</v>
      </c>
      <c r="C157" s="2" t="s">
        <v>44</v>
      </c>
      <c r="D157" s="1">
        <f>SUMIFS(D$10:D$148,A$10:A$148,A157,B$10:B$148,B157)</f>
        <v>84</v>
      </c>
      <c r="E157" s="1">
        <f t="shared" si="58"/>
        <v>2520</v>
      </c>
      <c r="F157" s="11">
        <f>E157/E$156*100</f>
        <v>82.758620689655174</v>
      </c>
      <c r="G157" s="1"/>
      <c r="L157" s="3" t="s">
        <v>198</v>
      </c>
      <c r="M157" s="3">
        <f t="shared" si="57"/>
        <v>13</v>
      </c>
      <c r="N157" s="61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A158" s="1" t="s">
        <v>17</v>
      </c>
      <c r="B158" s="1" t="s">
        <v>32</v>
      </c>
      <c r="C158" s="2" t="s">
        <v>45</v>
      </c>
      <c r="D158" s="1">
        <f>SUMIFS(D$10:D$148,A$10:A$148,A158,B$10:B$148,B158)</f>
        <v>17.5</v>
      </c>
      <c r="E158" s="1">
        <f>D158*30</f>
        <v>525</v>
      </c>
      <c r="F158" s="11">
        <f>E158/E$156*100</f>
        <v>17.241379310344829</v>
      </c>
      <c r="G158" s="1"/>
      <c r="L158" s="3" t="s">
        <v>244</v>
      </c>
      <c r="M158" s="3">
        <f t="shared" si="57"/>
        <v>3</v>
      </c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C159" s="2" t="s">
        <v>164</v>
      </c>
      <c r="D159" s="15">
        <f>D160+D161</f>
        <v>138.5</v>
      </c>
      <c r="E159" s="15">
        <f>E160+E161</f>
        <v>4155</v>
      </c>
      <c r="F159" s="15">
        <f>F160+F161</f>
        <v>100</v>
      </c>
      <c r="L159" s="3" t="s">
        <v>197</v>
      </c>
      <c r="M159" s="3">
        <f t="shared" si="57"/>
        <v>10</v>
      </c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A160" s="1" t="s">
        <v>13</v>
      </c>
      <c r="B160" s="1" t="s">
        <v>15</v>
      </c>
      <c r="C160" s="2" t="s">
        <v>44</v>
      </c>
      <c r="D160" s="1">
        <f>SUMIFS(D$10:D$148,A$10:A$148,A160,B$10:B$148,B160)</f>
        <v>94.5</v>
      </c>
      <c r="E160" s="1">
        <f t="shared" si="58"/>
        <v>2835</v>
      </c>
      <c r="F160" s="3">
        <f>E160/E$159*100</f>
        <v>68.231046931407946</v>
      </c>
      <c r="L160" s="3" t="s">
        <v>242</v>
      </c>
      <c r="M160" s="3">
        <f t="shared" si="57"/>
        <v>12</v>
      </c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1" t="s">
        <v>13</v>
      </c>
      <c r="B161" s="1" t="s">
        <v>32</v>
      </c>
      <c r="C161" s="2" t="s">
        <v>45</v>
      </c>
      <c r="D161" s="1">
        <f>SUMIFS(D$10:D$148,A$10:A$148,A161,B$10:B$148,B161)</f>
        <v>44</v>
      </c>
      <c r="E161" s="1">
        <f t="shared" si="58"/>
        <v>1320</v>
      </c>
      <c r="F161" s="3">
        <f>E161/E$159*100</f>
        <v>31.768953068592058</v>
      </c>
      <c r="L161" s="3" t="s">
        <v>19</v>
      </c>
      <c r="M161" s="3">
        <f t="shared" si="57"/>
        <v>5</v>
      </c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M162" s="3">
        <f>SUM(M152:M161)</f>
        <v>232</v>
      </c>
    </row>
  </sheetData>
  <mergeCells count="113">
    <mergeCell ref="C1:M1"/>
    <mergeCell ref="C19:C25"/>
    <mergeCell ref="D19:D25"/>
    <mergeCell ref="E19:J19"/>
    <mergeCell ref="I22:I25"/>
    <mergeCell ref="K40:K46"/>
    <mergeCell ref="L40:L46"/>
    <mergeCell ref="M40:M46"/>
    <mergeCell ref="E41:E46"/>
    <mergeCell ref="F41:I41"/>
    <mergeCell ref="J41:J46"/>
    <mergeCell ref="F42:F46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G42:I42"/>
    <mergeCell ref="G43:G46"/>
    <mergeCell ref="H43:H46"/>
    <mergeCell ref="M57:M63"/>
    <mergeCell ref="I43:I46"/>
    <mergeCell ref="C40:C46"/>
    <mergeCell ref="D40:D46"/>
    <mergeCell ref="E40:J40"/>
    <mergeCell ref="E58:E63"/>
    <mergeCell ref="F58:I58"/>
    <mergeCell ref="J58:J63"/>
    <mergeCell ref="F59:F63"/>
    <mergeCell ref="G59:I59"/>
    <mergeCell ref="G60:G63"/>
    <mergeCell ref="H60:H63"/>
    <mergeCell ref="I60:I63"/>
    <mergeCell ref="C57:C63"/>
    <mergeCell ref="D57:D63"/>
    <mergeCell ref="E57:J57"/>
    <mergeCell ref="K57:K63"/>
    <mergeCell ref="L57:L63"/>
    <mergeCell ref="C80:C86"/>
    <mergeCell ref="D80:D86"/>
    <mergeCell ref="E80:J80"/>
    <mergeCell ref="K80:K86"/>
    <mergeCell ref="L80:L86"/>
    <mergeCell ref="C97:C103"/>
    <mergeCell ref="D97:D103"/>
    <mergeCell ref="F98:I98"/>
    <mergeCell ref="J98:J103"/>
    <mergeCell ref="F99:F103"/>
    <mergeCell ref="G99:I99"/>
    <mergeCell ref="G100:G103"/>
    <mergeCell ref="H100:H103"/>
    <mergeCell ref="I100:I103"/>
    <mergeCell ref="E97:J97"/>
    <mergeCell ref="K97:K103"/>
    <mergeCell ref="L97:L103"/>
    <mergeCell ref="E81:E86"/>
    <mergeCell ref="F81:I81"/>
    <mergeCell ref="J81:J86"/>
    <mergeCell ref="F82:F86"/>
    <mergeCell ref="G82:I82"/>
    <mergeCell ref="G83:G86"/>
    <mergeCell ref="H83:H86"/>
    <mergeCell ref="C117:C123"/>
    <mergeCell ref="D117:D123"/>
    <mergeCell ref="E117:J117"/>
    <mergeCell ref="K117:K123"/>
    <mergeCell ref="L117:L123"/>
    <mergeCell ref="C134:C140"/>
    <mergeCell ref="D134:D140"/>
    <mergeCell ref="E134:J134"/>
    <mergeCell ref="K134:K140"/>
    <mergeCell ref="L134:L140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I83:I86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I120:I123"/>
    <mergeCell ref="M97:M103"/>
    <mergeCell ref="E98:E103"/>
    <mergeCell ref="M80:M86"/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</mergeCells>
  <pageMargins left="0.19685039370078741" right="0.19685039370078741" top="0.19685039370078741" bottom="0.19685039370078741" header="0.59055118110236227" footer="0.19685039370078741"/>
  <pageSetup paperSize="9" scale="90" orientation="landscape" r:id="rId1"/>
  <rowBreaks count="4" manualBreakCount="4">
    <brk id="38" max="16383" man="1"/>
    <brk id="78" max="16383" man="1"/>
    <brk id="115" max="16383" man="1"/>
    <brk id="1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7"/>
  <sheetViews>
    <sheetView view="pageBreakPreview" topLeftCell="A10" zoomScaleNormal="100" zoomScaleSheetLayoutView="100" workbookViewId="0">
      <selection activeCell="C74" sqref="C74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47.5703125" style="2" customWidth="1"/>
    <col min="4" max="4" width="9.140625" style="3"/>
    <col min="5" max="5" width="7.140625" style="3" customWidth="1"/>
    <col min="6" max="6" width="7.28515625" style="3" customWidth="1"/>
    <col min="7" max="7" width="16" style="3" bestFit="1" customWidth="1"/>
    <col min="8" max="8" width="4.42578125" style="3" customWidth="1"/>
    <col min="9" max="9" width="26" style="3" bestFit="1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747" t="s">
        <v>180</v>
      </c>
      <c r="D1" s="747"/>
      <c r="E1" s="747"/>
      <c r="F1" s="747"/>
      <c r="G1" s="747"/>
      <c r="H1" s="747"/>
      <c r="I1" s="747"/>
      <c r="J1" s="747"/>
      <c r="K1" s="747"/>
      <c r="L1" s="747"/>
      <c r="M1" s="747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169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746" t="s">
        <v>0</v>
      </c>
      <c r="D3" s="742" t="s">
        <v>1</v>
      </c>
      <c r="E3" s="745" t="s">
        <v>2</v>
      </c>
      <c r="F3" s="745"/>
      <c r="G3" s="745"/>
      <c r="H3" s="745"/>
      <c r="I3" s="745"/>
      <c r="J3" s="524"/>
      <c r="K3" s="742" t="s">
        <v>3</v>
      </c>
      <c r="L3" s="742" t="s">
        <v>4</v>
      </c>
      <c r="M3" s="742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746"/>
      <c r="D4" s="742"/>
      <c r="E4" s="742" t="s">
        <v>6</v>
      </c>
      <c r="F4" s="743" t="s">
        <v>7</v>
      </c>
      <c r="G4" s="743"/>
      <c r="H4" s="743"/>
      <c r="I4" s="743"/>
      <c r="J4" s="742" t="s">
        <v>8</v>
      </c>
      <c r="K4" s="742"/>
      <c r="L4" s="742"/>
      <c r="M4" s="74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746"/>
      <c r="D5" s="742"/>
      <c r="E5" s="524"/>
      <c r="F5" s="742" t="s">
        <v>9</v>
      </c>
      <c r="G5" s="745" t="s">
        <v>10</v>
      </c>
      <c r="H5" s="524"/>
      <c r="I5" s="524"/>
      <c r="J5" s="524"/>
      <c r="K5" s="742"/>
      <c r="L5" s="742"/>
      <c r="M5" s="74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746"/>
      <c r="D6" s="742"/>
      <c r="E6" s="524"/>
      <c r="F6" s="744"/>
      <c r="G6" s="742" t="s">
        <v>11</v>
      </c>
      <c r="H6" s="742" t="s">
        <v>12</v>
      </c>
      <c r="I6" s="742" t="s">
        <v>13</v>
      </c>
      <c r="J6" s="524"/>
      <c r="K6" s="742"/>
      <c r="L6" s="742"/>
      <c r="M6" s="742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746"/>
      <c r="D7" s="742"/>
      <c r="E7" s="524"/>
      <c r="F7" s="744"/>
      <c r="G7" s="742"/>
      <c r="H7" s="742"/>
      <c r="I7" s="742"/>
      <c r="J7" s="524"/>
      <c r="K7" s="742"/>
      <c r="L7" s="742"/>
      <c r="M7" s="74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746"/>
      <c r="D8" s="742"/>
      <c r="E8" s="524"/>
      <c r="F8" s="744"/>
      <c r="G8" s="742"/>
      <c r="H8" s="742"/>
      <c r="I8" s="742"/>
      <c r="J8" s="524"/>
      <c r="K8" s="742"/>
      <c r="L8" s="742"/>
      <c r="M8" s="74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746"/>
      <c r="D9" s="742"/>
      <c r="E9" s="524"/>
      <c r="F9" s="744"/>
      <c r="G9" s="742"/>
      <c r="H9" s="742"/>
      <c r="I9" s="742"/>
      <c r="J9" s="524"/>
      <c r="K9" s="742"/>
      <c r="L9" s="742"/>
      <c r="M9" s="74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75" t="s">
        <v>16</v>
      </c>
      <c r="D10" s="5">
        <v>2</v>
      </c>
      <c r="E10" s="65">
        <f>D10*30</f>
        <v>60</v>
      </c>
      <c r="F10" s="65">
        <f>G10+H10+I10</f>
        <v>30</v>
      </c>
      <c r="G10" s="65"/>
      <c r="H10" s="65"/>
      <c r="I10" s="65">
        <v>30</v>
      </c>
      <c r="J10" s="65">
        <f>E10-F10</f>
        <v>30</v>
      </c>
      <c r="K10" s="64">
        <f>F10/15</f>
        <v>2</v>
      </c>
      <c r="L10" s="65" t="s">
        <v>17</v>
      </c>
      <c r="M10" s="64">
        <f>F10/E10*100</f>
        <v>50</v>
      </c>
      <c r="N10" s="3" t="s">
        <v>198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idden="1" x14ac:dyDescent="0.25">
      <c r="A11" s="1" t="s">
        <v>17</v>
      </c>
      <c r="B11" s="1" t="s">
        <v>15</v>
      </c>
      <c r="C11" s="75"/>
      <c r="D11" s="64"/>
      <c r="E11" s="65">
        <f t="shared" ref="E11:E12" si="0">D11*30</f>
        <v>0</v>
      </c>
      <c r="F11" s="65">
        <f t="shared" ref="F11:F12" si="1">G11+H11+I11</f>
        <v>0</v>
      </c>
      <c r="G11" s="65"/>
      <c r="H11" s="65"/>
      <c r="I11" s="65"/>
      <c r="J11" s="65">
        <f t="shared" ref="J11:J12" si="2">E11-F11</f>
        <v>0</v>
      </c>
      <c r="K11" s="64">
        <f t="shared" ref="K11:K12" si="3">F11/15</f>
        <v>0</v>
      </c>
      <c r="L11" s="65"/>
      <c r="M11" s="64" t="e">
        <f t="shared" ref="M11:M12" si="4">F11/E11*100</f>
        <v>#DIV/0!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75" t="s">
        <v>18</v>
      </c>
      <c r="D12" s="64">
        <v>2</v>
      </c>
      <c r="E12" s="65">
        <f t="shared" si="0"/>
        <v>60</v>
      </c>
      <c r="F12" s="65">
        <f t="shared" si="1"/>
        <v>30</v>
      </c>
      <c r="G12" s="65"/>
      <c r="H12" s="65"/>
      <c r="I12" s="65">
        <v>30</v>
      </c>
      <c r="J12" s="65">
        <f t="shared" si="2"/>
        <v>30</v>
      </c>
      <c r="K12" s="64">
        <f t="shared" si="3"/>
        <v>2</v>
      </c>
      <c r="L12" s="65" t="s">
        <v>17</v>
      </c>
      <c r="M12" s="64">
        <f t="shared" si="4"/>
        <v>50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17</v>
      </c>
      <c r="B13" s="1" t="s">
        <v>15</v>
      </c>
      <c r="C13" s="75" t="s">
        <v>176</v>
      </c>
      <c r="D13" s="64">
        <v>5</v>
      </c>
      <c r="E13" s="65">
        <f t="shared" ref="E13:E18" si="5">D13*30</f>
        <v>150</v>
      </c>
      <c r="F13" s="65">
        <f t="shared" ref="F13:F18" si="6">G13+H13+I13</f>
        <v>60</v>
      </c>
      <c r="G13" s="65">
        <v>30</v>
      </c>
      <c r="H13" s="65"/>
      <c r="I13" s="65">
        <v>30</v>
      </c>
      <c r="J13" s="65">
        <f t="shared" ref="J13:J18" si="7">E13-F13</f>
        <v>90</v>
      </c>
      <c r="K13" s="64">
        <f t="shared" ref="K13:K18" si="8">F13/15</f>
        <v>4</v>
      </c>
      <c r="L13" s="65" t="s">
        <v>19</v>
      </c>
      <c r="M13" s="64">
        <f t="shared" ref="M13:M18" si="9">F13/E13*100</f>
        <v>40</v>
      </c>
      <c r="N13" s="3" t="s">
        <v>198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75" t="s">
        <v>20</v>
      </c>
      <c r="D14" s="64">
        <v>6</v>
      </c>
      <c r="E14" s="65">
        <f t="shared" si="5"/>
        <v>180</v>
      </c>
      <c r="F14" s="65">
        <f t="shared" si="6"/>
        <v>60</v>
      </c>
      <c r="G14" s="65">
        <v>30</v>
      </c>
      <c r="H14" s="65"/>
      <c r="I14" s="65">
        <v>30</v>
      </c>
      <c r="J14" s="65">
        <f t="shared" si="7"/>
        <v>120</v>
      </c>
      <c r="K14" s="64">
        <f t="shared" si="8"/>
        <v>4</v>
      </c>
      <c r="L14" s="65" t="s">
        <v>19</v>
      </c>
      <c r="M14" s="64">
        <f t="shared" si="9"/>
        <v>33.333333333333329</v>
      </c>
      <c r="N14" s="3" t="s">
        <v>242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351" t="s">
        <v>295</v>
      </c>
      <c r="D15" s="64">
        <v>4</v>
      </c>
      <c r="E15" s="65">
        <f t="shared" si="5"/>
        <v>120</v>
      </c>
      <c r="F15" s="65">
        <f t="shared" si="6"/>
        <v>45</v>
      </c>
      <c r="G15" s="65">
        <v>30</v>
      </c>
      <c r="H15" s="65"/>
      <c r="I15" s="65">
        <v>15</v>
      </c>
      <c r="J15" s="65">
        <f t="shared" si="7"/>
        <v>75</v>
      </c>
      <c r="K15" s="64">
        <f t="shared" si="8"/>
        <v>3</v>
      </c>
      <c r="L15" s="65" t="s">
        <v>19</v>
      </c>
      <c r="M15" s="64">
        <f t="shared" si="9"/>
        <v>37.5</v>
      </c>
      <c r="N15" s="3" t="s">
        <v>195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17</v>
      </c>
      <c r="B16" s="1" t="s">
        <v>15</v>
      </c>
      <c r="C16" s="75" t="s">
        <v>424</v>
      </c>
      <c r="D16" s="64">
        <v>3</v>
      </c>
      <c r="E16" s="65">
        <f t="shared" si="5"/>
        <v>90</v>
      </c>
      <c r="F16" s="65">
        <f t="shared" si="6"/>
        <v>45</v>
      </c>
      <c r="G16" s="65">
        <v>15</v>
      </c>
      <c r="H16" s="65">
        <v>30</v>
      </c>
      <c r="I16" s="65"/>
      <c r="J16" s="65">
        <f t="shared" si="7"/>
        <v>45</v>
      </c>
      <c r="K16" s="64">
        <f t="shared" si="8"/>
        <v>3</v>
      </c>
      <c r="L16" s="65" t="s">
        <v>17</v>
      </c>
      <c r="M16" s="64">
        <f t="shared" si="9"/>
        <v>50</v>
      </c>
      <c r="N16" s="3" t="s">
        <v>391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A17" s="1" t="s">
        <v>17</v>
      </c>
      <c r="B17" s="1" t="s">
        <v>15</v>
      </c>
      <c r="C17" s="75" t="s">
        <v>425</v>
      </c>
      <c r="D17" s="64">
        <v>5</v>
      </c>
      <c r="E17" s="65">
        <f t="shared" si="5"/>
        <v>150</v>
      </c>
      <c r="F17" s="65">
        <f t="shared" si="6"/>
        <v>60</v>
      </c>
      <c r="G17" s="65">
        <v>30</v>
      </c>
      <c r="H17" s="65"/>
      <c r="I17" s="65">
        <v>30</v>
      </c>
      <c r="J17" s="65">
        <f t="shared" si="7"/>
        <v>90</v>
      </c>
      <c r="K17" s="64">
        <f t="shared" si="8"/>
        <v>4</v>
      </c>
      <c r="L17" s="65" t="s">
        <v>19</v>
      </c>
      <c r="M17" s="64">
        <f t="shared" si="9"/>
        <v>40</v>
      </c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A18" s="1" t="s">
        <v>17</v>
      </c>
      <c r="B18" s="1" t="s">
        <v>15</v>
      </c>
      <c r="C18" s="75" t="s">
        <v>423</v>
      </c>
      <c r="D18" s="64">
        <v>3</v>
      </c>
      <c r="E18" s="65">
        <f t="shared" si="5"/>
        <v>90</v>
      </c>
      <c r="F18" s="65">
        <f t="shared" si="6"/>
        <v>30</v>
      </c>
      <c r="G18" s="65">
        <v>15</v>
      </c>
      <c r="H18" s="65"/>
      <c r="I18" s="65">
        <v>15</v>
      </c>
      <c r="J18" s="65">
        <f t="shared" si="7"/>
        <v>60</v>
      </c>
      <c r="K18" s="64">
        <f t="shared" si="8"/>
        <v>2</v>
      </c>
      <c r="L18" s="65" t="s">
        <v>17</v>
      </c>
      <c r="M18" s="64">
        <f t="shared" si="9"/>
        <v>33.333333333333329</v>
      </c>
      <c r="N18" s="3" t="s">
        <v>195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6" t="s">
        <v>23</v>
      </c>
      <c r="D19" s="60">
        <f t="shared" ref="D19:K19" si="10">SUM(D10:D18)</f>
        <v>30</v>
      </c>
      <c r="E19" s="70">
        <f t="shared" si="10"/>
        <v>900</v>
      </c>
      <c r="F19" s="70">
        <f t="shared" si="10"/>
        <v>360</v>
      </c>
      <c r="G19" s="70">
        <f t="shared" si="10"/>
        <v>150</v>
      </c>
      <c r="H19" s="70">
        <f t="shared" si="10"/>
        <v>30</v>
      </c>
      <c r="I19" s="70">
        <f t="shared" si="10"/>
        <v>180</v>
      </c>
      <c r="J19" s="70">
        <f t="shared" si="10"/>
        <v>540</v>
      </c>
      <c r="K19" s="70">
        <f t="shared" si="10"/>
        <v>24</v>
      </c>
      <c r="L19" s="70"/>
      <c r="M19" s="70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5">
      <c r="C20" s="7" t="s">
        <v>24</v>
      </c>
      <c r="D20" s="8">
        <f>30-D19</f>
        <v>0</v>
      </c>
      <c r="E20" s="8"/>
      <c r="F20" s="8"/>
      <c r="G20" s="8"/>
      <c r="H20" s="8"/>
      <c r="I20" s="8"/>
      <c r="J20" s="8"/>
      <c r="K20" s="8"/>
      <c r="L20" s="8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5">
      <c r="C21" s="2" t="s">
        <v>25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746" t="s">
        <v>0</v>
      </c>
      <c r="D22" s="742" t="s">
        <v>1</v>
      </c>
      <c r="E22" s="745" t="s">
        <v>2</v>
      </c>
      <c r="F22" s="745"/>
      <c r="G22" s="745"/>
      <c r="H22" s="745"/>
      <c r="I22" s="745"/>
      <c r="J22" s="524"/>
      <c r="K22" s="742" t="s">
        <v>3</v>
      </c>
      <c r="L22" s="742" t="s">
        <v>4</v>
      </c>
      <c r="M22" s="742" t="s">
        <v>5</v>
      </c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ht="15" customHeight="1" x14ac:dyDescent="0.25">
      <c r="C23" s="746"/>
      <c r="D23" s="742"/>
      <c r="E23" s="742" t="s">
        <v>6</v>
      </c>
      <c r="F23" s="743" t="s">
        <v>7</v>
      </c>
      <c r="G23" s="743"/>
      <c r="H23" s="743"/>
      <c r="I23" s="743"/>
      <c r="J23" s="742" t="s">
        <v>26</v>
      </c>
      <c r="K23" s="742"/>
      <c r="L23" s="742"/>
      <c r="M23" s="742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ht="15" customHeight="1" x14ac:dyDescent="0.25">
      <c r="C24" s="746"/>
      <c r="D24" s="742"/>
      <c r="E24" s="524"/>
      <c r="F24" s="742" t="s">
        <v>9</v>
      </c>
      <c r="G24" s="745" t="s">
        <v>10</v>
      </c>
      <c r="H24" s="524"/>
      <c r="I24" s="524"/>
      <c r="J24" s="524"/>
      <c r="K24" s="742"/>
      <c r="L24" s="742"/>
      <c r="M24" s="742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ht="15" customHeight="1" x14ac:dyDescent="0.25">
      <c r="C25" s="746"/>
      <c r="D25" s="742"/>
      <c r="E25" s="524"/>
      <c r="F25" s="744"/>
      <c r="G25" s="748" t="s">
        <v>27</v>
      </c>
      <c r="H25" s="748" t="s">
        <v>28</v>
      </c>
      <c r="I25" s="748" t="s">
        <v>29</v>
      </c>
      <c r="J25" s="524"/>
      <c r="K25" s="742"/>
      <c r="L25" s="742"/>
      <c r="M25" s="742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746"/>
      <c r="D26" s="742"/>
      <c r="E26" s="524"/>
      <c r="F26" s="744"/>
      <c r="G26" s="748"/>
      <c r="H26" s="748"/>
      <c r="I26" s="748"/>
      <c r="J26" s="524"/>
      <c r="K26" s="742"/>
      <c r="L26" s="742"/>
      <c r="M26" s="742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C27" s="746"/>
      <c r="D27" s="742"/>
      <c r="E27" s="524"/>
      <c r="F27" s="744"/>
      <c r="G27" s="748"/>
      <c r="H27" s="748"/>
      <c r="I27" s="748"/>
      <c r="J27" s="524"/>
      <c r="K27" s="742"/>
      <c r="L27" s="742"/>
      <c r="M27" s="742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C28" s="746"/>
      <c r="D28" s="742"/>
      <c r="E28" s="524"/>
      <c r="F28" s="744"/>
      <c r="G28" s="748"/>
      <c r="H28" s="748"/>
      <c r="I28" s="748"/>
      <c r="J28" s="524"/>
      <c r="K28" s="742"/>
      <c r="L28" s="742"/>
      <c r="M28" s="742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75" t="s">
        <v>16</v>
      </c>
      <c r="D29" s="5">
        <v>2</v>
      </c>
      <c r="E29" s="65">
        <f>D29*30</f>
        <v>60</v>
      </c>
      <c r="F29" s="65">
        <f>G29+H29+I29</f>
        <v>36</v>
      </c>
      <c r="G29" s="65"/>
      <c r="H29" s="65"/>
      <c r="I29" s="65">
        <v>36</v>
      </c>
      <c r="J29" s="65">
        <f>E29-F29</f>
        <v>24</v>
      </c>
      <c r="K29" s="64">
        <f>F29/18</f>
        <v>2</v>
      </c>
      <c r="L29" s="65" t="s">
        <v>17</v>
      </c>
      <c r="M29" s="64">
        <f>F29/E29*100</f>
        <v>60</v>
      </c>
      <c r="N29" s="3" t="s">
        <v>198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idden="1" x14ac:dyDescent="0.25">
      <c r="A30" s="1" t="s">
        <v>17</v>
      </c>
      <c r="B30" s="1" t="s">
        <v>15</v>
      </c>
      <c r="C30" s="4"/>
      <c r="D30" s="64"/>
      <c r="E30" s="65"/>
      <c r="F30" s="65"/>
      <c r="G30" s="65"/>
      <c r="H30" s="65"/>
      <c r="I30" s="65"/>
      <c r="J30" s="65"/>
      <c r="K30" s="64"/>
      <c r="L30" s="65"/>
      <c r="M30" s="64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ht="26.25" x14ac:dyDescent="0.25">
      <c r="A31" s="1" t="s">
        <v>17</v>
      </c>
      <c r="B31" s="1" t="s">
        <v>15</v>
      </c>
      <c r="C31" s="351" t="s">
        <v>427</v>
      </c>
      <c r="D31" s="64">
        <v>5</v>
      </c>
      <c r="E31" s="65">
        <f t="shared" ref="E31:E37" si="11">D31*30</f>
        <v>150</v>
      </c>
      <c r="F31" s="65">
        <f t="shared" ref="F31:F37" si="12">G31+H31+I31</f>
        <v>72</v>
      </c>
      <c r="G31" s="65">
        <v>36</v>
      </c>
      <c r="H31" s="65">
        <v>36</v>
      </c>
      <c r="I31" s="65"/>
      <c r="J31" s="65">
        <f t="shared" ref="J31:J37" si="13">E31-F31</f>
        <v>78</v>
      </c>
      <c r="K31" s="64">
        <f t="shared" ref="K31:K37" si="14">F31/18</f>
        <v>4</v>
      </c>
      <c r="L31" s="65" t="s">
        <v>19</v>
      </c>
      <c r="M31" s="64">
        <f t="shared" ref="M31:M37" si="15">F31/E31*100</f>
        <v>48</v>
      </c>
      <c r="N31" s="3" t="s">
        <v>242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75" t="s">
        <v>201</v>
      </c>
      <c r="D32" s="64">
        <v>6</v>
      </c>
      <c r="E32" s="65">
        <f t="shared" si="11"/>
        <v>180</v>
      </c>
      <c r="F32" s="65">
        <f t="shared" si="12"/>
        <v>72</v>
      </c>
      <c r="G32" s="65">
        <v>36</v>
      </c>
      <c r="H32" s="65"/>
      <c r="I32" s="65">
        <v>36</v>
      </c>
      <c r="J32" s="65">
        <f t="shared" si="13"/>
        <v>108</v>
      </c>
      <c r="K32" s="64">
        <f t="shared" si="14"/>
        <v>4</v>
      </c>
      <c r="L32" s="65" t="s">
        <v>19</v>
      </c>
      <c r="M32" s="64">
        <f t="shared" si="15"/>
        <v>40</v>
      </c>
      <c r="N32" s="3" t="s">
        <v>195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17</v>
      </c>
      <c r="B33" s="1" t="s">
        <v>15</v>
      </c>
      <c r="C33" s="75" t="s">
        <v>31</v>
      </c>
      <c r="D33" s="64">
        <v>3</v>
      </c>
      <c r="E33" s="65">
        <f t="shared" si="11"/>
        <v>90</v>
      </c>
      <c r="F33" s="65">
        <f t="shared" si="12"/>
        <v>36</v>
      </c>
      <c r="G33" s="65">
        <v>18</v>
      </c>
      <c r="H33" s="65"/>
      <c r="I33" s="65">
        <v>18</v>
      </c>
      <c r="J33" s="65">
        <f t="shared" si="13"/>
        <v>54</v>
      </c>
      <c r="K33" s="64">
        <f t="shared" si="14"/>
        <v>2</v>
      </c>
      <c r="L33" s="65" t="s">
        <v>19</v>
      </c>
      <c r="M33" s="64">
        <f t="shared" si="15"/>
        <v>40</v>
      </c>
      <c r="N33" s="3" t="s">
        <v>198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A34" s="1" t="s">
        <v>17</v>
      </c>
      <c r="B34" s="1" t="s">
        <v>15</v>
      </c>
      <c r="C34" s="75" t="s">
        <v>18</v>
      </c>
      <c r="D34" s="64">
        <v>2</v>
      </c>
      <c r="E34" s="65">
        <f t="shared" si="11"/>
        <v>60</v>
      </c>
      <c r="F34" s="65">
        <f t="shared" si="12"/>
        <v>36</v>
      </c>
      <c r="G34" s="65"/>
      <c r="H34" s="65"/>
      <c r="I34" s="65">
        <v>36</v>
      </c>
      <c r="J34" s="65">
        <f t="shared" si="13"/>
        <v>24</v>
      </c>
      <c r="K34" s="64">
        <f t="shared" si="14"/>
        <v>2</v>
      </c>
      <c r="L34" s="65" t="s">
        <v>17</v>
      </c>
      <c r="M34" s="64">
        <f t="shared" si="15"/>
        <v>60</v>
      </c>
      <c r="N34" s="3" t="s">
        <v>196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A35" s="1" t="s">
        <v>17</v>
      </c>
      <c r="B35" s="1" t="s">
        <v>15</v>
      </c>
      <c r="C35" s="75" t="s">
        <v>33</v>
      </c>
      <c r="D35" s="64">
        <v>3</v>
      </c>
      <c r="E35" s="65">
        <f t="shared" si="11"/>
        <v>90</v>
      </c>
      <c r="F35" s="65">
        <f t="shared" si="12"/>
        <v>36</v>
      </c>
      <c r="G35" s="65">
        <v>18</v>
      </c>
      <c r="H35" s="65"/>
      <c r="I35" s="65">
        <v>18</v>
      </c>
      <c r="J35" s="65">
        <f t="shared" si="13"/>
        <v>54</v>
      </c>
      <c r="K35" s="64">
        <f t="shared" si="14"/>
        <v>2</v>
      </c>
      <c r="L35" s="65" t="s">
        <v>17</v>
      </c>
      <c r="M35" s="64">
        <f t="shared" si="15"/>
        <v>40</v>
      </c>
      <c r="N35" s="3" t="s">
        <v>198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A36" s="1" t="s">
        <v>17</v>
      </c>
      <c r="B36" s="1" t="s">
        <v>15</v>
      </c>
      <c r="C36" s="351" t="s">
        <v>428</v>
      </c>
      <c r="D36" s="64">
        <v>6</v>
      </c>
      <c r="E36" s="65">
        <f t="shared" si="11"/>
        <v>180</v>
      </c>
      <c r="F36" s="65">
        <f t="shared" si="12"/>
        <v>72</v>
      </c>
      <c r="G36" s="65">
        <v>36</v>
      </c>
      <c r="H36" s="65"/>
      <c r="I36" s="65">
        <v>36</v>
      </c>
      <c r="J36" s="65">
        <f t="shared" si="13"/>
        <v>108</v>
      </c>
      <c r="K36" s="64">
        <f t="shared" si="14"/>
        <v>4</v>
      </c>
      <c r="L36" s="65" t="s">
        <v>19</v>
      </c>
      <c r="M36" s="64">
        <f t="shared" si="15"/>
        <v>40</v>
      </c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A37" s="1" t="s">
        <v>17</v>
      </c>
      <c r="B37" s="1" t="s">
        <v>15</v>
      </c>
      <c r="C37" s="351" t="s">
        <v>382</v>
      </c>
      <c r="D37" s="64">
        <v>3</v>
      </c>
      <c r="E37" s="65">
        <f t="shared" si="11"/>
        <v>90</v>
      </c>
      <c r="F37" s="65">
        <f t="shared" si="12"/>
        <v>36</v>
      </c>
      <c r="G37" s="65">
        <v>18</v>
      </c>
      <c r="H37" s="65"/>
      <c r="I37" s="65">
        <v>18</v>
      </c>
      <c r="J37" s="65">
        <f t="shared" si="13"/>
        <v>54</v>
      </c>
      <c r="K37" s="64">
        <f t="shared" si="14"/>
        <v>2</v>
      </c>
      <c r="L37" s="65" t="s">
        <v>17</v>
      </c>
      <c r="M37" s="64">
        <f t="shared" si="15"/>
        <v>40</v>
      </c>
      <c r="N37" s="3" t="s">
        <v>195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6" t="s">
        <v>23</v>
      </c>
      <c r="D38" s="60">
        <f>SUM(D29:D37)</f>
        <v>30</v>
      </c>
      <c r="E38" s="70">
        <f t="shared" ref="E38:K38" si="16">SUM(E29:E37)</f>
        <v>900</v>
      </c>
      <c r="F38" s="70">
        <f t="shared" si="16"/>
        <v>396</v>
      </c>
      <c r="G38" s="70">
        <f t="shared" si="16"/>
        <v>162</v>
      </c>
      <c r="H38" s="70">
        <f t="shared" si="16"/>
        <v>36</v>
      </c>
      <c r="I38" s="70">
        <f t="shared" si="16"/>
        <v>198</v>
      </c>
      <c r="J38" s="70">
        <f t="shared" si="16"/>
        <v>504</v>
      </c>
      <c r="K38" s="70">
        <f t="shared" si="16"/>
        <v>22</v>
      </c>
      <c r="L38" s="70"/>
      <c r="M38" s="70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7" t="s">
        <v>24</v>
      </c>
      <c r="D39" s="9">
        <f>30-D38</f>
        <v>0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7"/>
      <c r="D40" s="9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5">
      <c r="C41" s="7"/>
      <c r="D41" s="9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5">
      <c r="C42" s="7"/>
      <c r="D42" s="8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5">
      <c r="C43" s="2" t="s">
        <v>170</v>
      </c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ht="15" customHeight="1" x14ac:dyDescent="0.25">
      <c r="C44" s="746" t="s">
        <v>0</v>
      </c>
      <c r="D44" s="742" t="s">
        <v>1</v>
      </c>
      <c r="E44" s="745" t="s">
        <v>2</v>
      </c>
      <c r="F44" s="745"/>
      <c r="G44" s="745"/>
      <c r="H44" s="745"/>
      <c r="I44" s="745"/>
      <c r="J44" s="524"/>
      <c r="K44" s="742" t="s">
        <v>3</v>
      </c>
      <c r="L44" s="742" t="s">
        <v>4</v>
      </c>
      <c r="M44" s="742" t="s">
        <v>5</v>
      </c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5" customHeight="1" x14ac:dyDescent="0.25">
      <c r="C45" s="746"/>
      <c r="D45" s="742"/>
      <c r="E45" s="742" t="s">
        <v>6</v>
      </c>
      <c r="F45" s="743" t="s">
        <v>7</v>
      </c>
      <c r="G45" s="743"/>
      <c r="H45" s="743"/>
      <c r="I45" s="743"/>
      <c r="J45" s="742" t="s">
        <v>26</v>
      </c>
      <c r="K45" s="742"/>
      <c r="L45" s="742"/>
      <c r="M45" s="742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5" customHeight="1" x14ac:dyDescent="0.25">
      <c r="C46" s="746"/>
      <c r="D46" s="742"/>
      <c r="E46" s="524"/>
      <c r="F46" s="742" t="s">
        <v>9</v>
      </c>
      <c r="G46" s="745" t="s">
        <v>10</v>
      </c>
      <c r="H46" s="524"/>
      <c r="I46" s="524"/>
      <c r="J46" s="524"/>
      <c r="K46" s="742"/>
      <c r="L46" s="742"/>
      <c r="M46" s="742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t="15" customHeight="1" x14ac:dyDescent="0.25">
      <c r="C47" s="746"/>
      <c r="D47" s="742"/>
      <c r="E47" s="524"/>
      <c r="F47" s="744"/>
      <c r="G47" s="742" t="s">
        <v>27</v>
      </c>
      <c r="H47" s="742" t="s">
        <v>28</v>
      </c>
      <c r="I47" s="742" t="s">
        <v>29</v>
      </c>
      <c r="J47" s="524"/>
      <c r="K47" s="742"/>
      <c r="L47" s="742"/>
      <c r="M47" s="742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C48" s="746"/>
      <c r="D48" s="742"/>
      <c r="E48" s="524"/>
      <c r="F48" s="744"/>
      <c r="G48" s="742"/>
      <c r="H48" s="742"/>
      <c r="I48" s="742"/>
      <c r="J48" s="524"/>
      <c r="K48" s="742"/>
      <c r="L48" s="742"/>
      <c r="M48" s="742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ht="10.5" customHeight="1" x14ac:dyDescent="0.25">
      <c r="C49" s="746"/>
      <c r="D49" s="742"/>
      <c r="E49" s="524"/>
      <c r="F49" s="744"/>
      <c r="G49" s="742"/>
      <c r="H49" s="742"/>
      <c r="I49" s="742"/>
      <c r="J49" s="524"/>
      <c r="K49" s="742"/>
      <c r="L49" s="742"/>
      <c r="M49" s="742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hidden="1" x14ac:dyDescent="0.25">
      <c r="C50" s="746"/>
      <c r="D50" s="742"/>
      <c r="E50" s="524"/>
      <c r="F50" s="744"/>
      <c r="G50" s="742"/>
      <c r="H50" s="742"/>
      <c r="I50" s="742"/>
      <c r="J50" s="524"/>
      <c r="K50" s="742"/>
      <c r="L50" s="742"/>
      <c r="M50" s="742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17</v>
      </c>
      <c r="B51" s="1" t="s">
        <v>15</v>
      </c>
      <c r="C51" s="351" t="s">
        <v>430</v>
      </c>
      <c r="D51" s="5">
        <v>4</v>
      </c>
      <c r="E51" s="65">
        <f>D51*30</f>
        <v>120</v>
      </c>
      <c r="F51" s="65">
        <f>G51+H51+I51</f>
        <v>60</v>
      </c>
      <c r="G51" s="65">
        <v>30</v>
      </c>
      <c r="H51" s="65"/>
      <c r="I51" s="65">
        <v>30</v>
      </c>
      <c r="J51" s="65">
        <f>E51-F51</f>
        <v>60</v>
      </c>
      <c r="K51" s="64">
        <f>F51/15</f>
        <v>4</v>
      </c>
      <c r="L51" s="65" t="s">
        <v>17</v>
      </c>
      <c r="M51" s="64">
        <f>F51/E51*100</f>
        <v>50</v>
      </c>
      <c r="N51" s="3" t="s">
        <v>195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hidden="1" x14ac:dyDescent="0.25">
      <c r="A52" s="1" t="s">
        <v>17</v>
      </c>
      <c r="B52" s="1" t="s">
        <v>15</v>
      </c>
      <c r="C52" s="4"/>
      <c r="D52" s="64"/>
      <c r="E52" s="65"/>
      <c r="F52" s="65"/>
      <c r="G52" s="65"/>
      <c r="H52" s="65"/>
      <c r="I52" s="65"/>
      <c r="J52" s="65"/>
      <c r="K52" s="64"/>
      <c r="L52" s="65"/>
      <c r="M52" s="64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A53" s="1" t="s">
        <v>13</v>
      </c>
      <c r="B53" s="1" t="s">
        <v>32</v>
      </c>
      <c r="C53" s="75" t="s">
        <v>454</v>
      </c>
      <c r="D53" s="64">
        <v>4</v>
      </c>
      <c r="E53" s="65">
        <f t="shared" ref="E53:E58" si="17">D53*30</f>
        <v>120</v>
      </c>
      <c r="F53" s="65">
        <f t="shared" ref="F53:F58" si="18">G53+H53+I53</f>
        <v>45</v>
      </c>
      <c r="G53" s="65">
        <v>30</v>
      </c>
      <c r="H53" s="65"/>
      <c r="I53" s="65">
        <v>15</v>
      </c>
      <c r="J53" s="65">
        <f t="shared" ref="J53:J58" si="19">E53-F53</f>
        <v>75</v>
      </c>
      <c r="K53" s="64">
        <f t="shared" ref="K53:K56" si="20">F53/15</f>
        <v>3</v>
      </c>
      <c r="L53" s="65" t="s">
        <v>17</v>
      </c>
      <c r="M53" s="64">
        <f t="shared" ref="M53:M58" si="21">F53/E53*100</f>
        <v>37.5</v>
      </c>
      <c r="N53" s="3" t="s">
        <v>392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A54" s="1" t="s">
        <v>13</v>
      </c>
      <c r="B54" s="1" t="s">
        <v>15</v>
      </c>
      <c r="C54" s="75" t="s">
        <v>41</v>
      </c>
      <c r="D54" s="64">
        <v>5</v>
      </c>
      <c r="E54" s="65">
        <f t="shared" si="17"/>
        <v>150</v>
      </c>
      <c r="F54" s="65">
        <f t="shared" si="18"/>
        <v>60</v>
      </c>
      <c r="G54" s="65">
        <v>30</v>
      </c>
      <c r="H54" s="65"/>
      <c r="I54" s="65">
        <v>30</v>
      </c>
      <c r="J54" s="65">
        <f t="shared" si="19"/>
        <v>90</v>
      </c>
      <c r="K54" s="64">
        <f t="shared" si="20"/>
        <v>4</v>
      </c>
      <c r="L54" s="65" t="s">
        <v>19</v>
      </c>
      <c r="M54" s="64">
        <f t="shared" si="21"/>
        <v>40</v>
      </c>
      <c r="N54" s="3" t="s">
        <v>195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A55" s="1" t="s">
        <v>13</v>
      </c>
      <c r="B55" s="1" t="s">
        <v>15</v>
      </c>
      <c r="C55" s="75" t="s">
        <v>119</v>
      </c>
      <c r="D55" s="64">
        <v>5</v>
      </c>
      <c r="E55" s="65">
        <f t="shared" si="17"/>
        <v>150</v>
      </c>
      <c r="F55" s="65">
        <f t="shared" si="18"/>
        <v>60</v>
      </c>
      <c r="G55" s="65">
        <v>30</v>
      </c>
      <c r="H55" s="65"/>
      <c r="I55" s="65">
        <v>30</v>
      </c>
      <c r="J55" s="65">
        <f t="shared" si="19"/>
        <v>90</v>
      </c>
      <c r="K55" s="64">
        <f t="shared" si="20"/>
        <v>4</v>
      </c>
      <c r="L55" s="65" t="s">
        <v>19</v>
      </c>
      <c r="M55" s="64">
        <f t="shared" si="21"/>
        <v>40</v>
      </c>
      <c r="N55" s="3" t="s">
        <v>196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A56" s="1" t="s">
        <v>17</v>
      </c>
      <c r="B56" s="1" t="s">
        <v>15</v>
      </c>
      <c r="C56" s="351" t="s">
        <v>413</v>
      </c>
      <c r="D56" s="64">
        <v>4</v>
      </c>
      <c r="E56" s="65">
        <f t="shared" si="17"/>
        <v>120</v>
      </c>
      <c r="F56" s="65">
        <f t="shared" si="18"/>
        <v>60</v>
      </c>
      <c r="G56" s="65">
        <v>30</v>
      </c>
      <c r="H56" s="65"/>
      <c r="I56" s="65">
        <v>30</v>
      </c>
      <c r="J56" s="65">
        <f t="shared" si="19"/>
        <v>60</v>
      </c>
      <c r="K56" s="64">
        <f t="shared" si="20"/>
        <v>4</v>
      </c>
      <c r="L56" s="65" t="s">
        <v>17</v>
      </c>
      <c r="M56" s="64">
        <f t="shared" si="21"/>
        <v>50</v>
      </c>
      <c r="N56" s="3" t="s">
        <v>197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ht="26.25" x14ac:dyDescent="0.25">
      <c r="A57" s="1" t="s">
        <v>17</v>
      </c>
      <c r="B57" s="1" t="s">
        <v>32</v>
      </c>
      <c r="C57" s="75" t="s">
        <v>437</v>
      </c>
      <c r="D57" s="64">
        <v>4</v>
      </c>
      <c r="E57" s="65">
        <f t="shared" si="17"/>
        <v>120</v>
      </c>
      <c r="F57" s="65">
        <f t="shared" si="18"/>
        <v>45</v>
      </c>
      <c r="G57" s="65">
        <v>30</v>
      </c>
      <c r="H57" s="65"/>
      <c r="I57" s="65">
        <v>15</v>
      </c>
      <c r="J57" s="65">
        <f t="shared" si="19"/>
        <v>75</v>
      </c>
      <c r="K57" s="64">
        <f>F57/15</f>
        <v>3</v>
      </c>
      <c r="L57" s="65" t="s">
        <v>17</v>
      </c>
      <c r="M57" s="64">
        <f t="shared" si="21"/>
        <v>37.5</v>
      </c>
      <c r="N57" s="3" t="s">
        <v>391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5">
      <c r="A58" s="1" t="s">
        <v>17</v>
      </c>
      <c r="B58" s="1" t="s">
        <v>15</v>
      </c>
      <c r="C58" s="351" t="s">
        <v>431</v>
      </c>
      <c r="D58" s="64">
        <v>4</v>
      </c>
      <c r="E58" s="65">
        <f t="shared" si="17"/>
        <v>120</v>
      </c>
      <c r="F58" s="65">
        <f t="shared" si="18"/>
        <v>60</v>
      </c>
      <c r="G58" s="65">
        <v>30</v>
      </c>
      <c r="H58" s="65"/>
      <c r="I58" s="65">
        <v>30</v>
      </c>
      <c r="J58" s="65">
        <f t="shared" si="19"/>
        <v>60</v>
      </c>
      <c r="K58" s="64">
        <f>F58/15</f>
        <v>4</v>
      </c>
      <c r="L58" s="65" t="s">
        <v>17</v>
      </c>
      <c r="M58" s="64">
        <f t="shared" si="21"/>
        <v>50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5">
      <c r="C59" s="6" t="s">
        <v>23</v>
      </c>
      <c r="D59" s="60">
        <f>SUM(D51:D58)</f>
        <v>30</v>
      </c>
      <c r="E59" s="70">
        <f>SUM(E51:E58)</f>
        <v>900</v>
      </c>
      <c r="F59" s="70">
        <f t="shared" ref="F59:L59" si="22">SUM(F51:F58)</f>
        <v>390</v>
      </c>
      <c r="G59" s="70">
        <f t="shared" si="22"/>
        <v>210</v>
      </c>
      <c r="H59" s="70">
        <f t="shared" si="22"/>
        <v>0</v>
      </c>
      <c r="I59" s="70">
        <f t="shared" si="22"/>
        <v>180</v>
      </c>
      <c r="J59" s="70">
        <f t="shared" si="22"/>
        <v>510</v>
      </c>
      <c r="K59" s="70">
        <f>SUM(K51:K58)</f>
        <v>26</v>
      </c>
      <c r="L59" s="70">
        <f t="shared" si="22"/>
        <v>0</v>
      </c>
      <c r="M59" s="70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7" t="s">
        <v>24</v>
      </c>
      <c r="D60" s="8">
        <f>30-D59</f>
        <v>0</v>
      </c>
      <c r="E60" s="8"/>
      <c r="F60" s="8"/>
      <c r="G60" s="8"/>
      <c r="H60" s="8"/>
      <c r="I60" s="8"/>
      <c r="J60" s="8"/>
      <c r="K60" s="8"/>
      <c r="L60" s="8"/>
      <c r="M60" s="8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ht="15" customHeight="1" x14ac:dyDescent="0.25">
      <c r="C61" s="2" t="s">
        <v>171</v>
      </c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ht="15" customHeight="1" x14ac:dyDescent="0.25">
      <c r="C62" s="746" t="s">
        <v>0</v>
      </c>
      <c r="D62" s="742" t="s">
        <v>1</v>
      </c>
      <c r="E62" s="745" t="s">
        <v>2</v>
      </c>
      <c r="F62" s="745"/>
      <c r="G62" s="745"/>
      <c r="H62" s="745"/>
      <c r="I62" s="745"/>
      <c r="J62" s="524"/>
      <c r="K62" s="742" t="s">
        <v>3</v>
      </c>
      <c r="L62" s="742" t="s">
        <v>4</v>
      </c>
      <c r="M62" s="742" t="s">
        <v>5</v>
      </c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ht="15" customHeight="1" x14ac:dyDescent="0.25">
      <c r="C63" s="746"/>
      <c r="D63" s="742"/>
      <c r="E63" s="742" t="s">
        <v>6</v>
      </c>
      <c r="F63" s="743" t="s">
        <v>7</v>
      </c>
      <c r="G63" s="743"/>
      <c r="H63" s="743"/>
      <c r="I63" s="743"/>
      <c r="J63" s="742" t="s">
        <v>26</v>
      </c>
      <c r="K63" s="742"/>
      <c r="L63" s="742"/>
      <c r="M63" s="742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15" customHeight="1" x14ac:dyDescent="0.25">
      <c r="C64" s="746"/>
      <c r="D64" s="742"/>
      <c r="E64" s="524"/>
      <c r="F64" s="742" t="s">
        <v>9</v>
      </c>
      <c r="G64" s="745" t="s">
        <v>10</v>
      </c>
      <c r="H64" s="524"/>
      <c r="I64" s="524"/>
      <c r="J64" s="524"/>
      <c r="K64" s="742"/>
      <c r="L64" s="742"/>
      <c r="M64" s="742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C65" s="746"/>
      <c r="D65" s="742"/>
      <c r="E65" s="524"/>
      <c r="F65" s="744"/>
      <c r="G65" s="742" t="s">
        <v>27</v>
      </c>
      <c r="H65" s="742" t="s">
        <v>28</v>
      </c>
      <c r="I65" s="742" t="s">
        <v>29</v>
      </c>
      <c r="J65" s="524"/>
      <c r="K65" s="742"/>
      <c r="L65" s="742"/>
      <c r="M65" s="742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C66" s="746"/>
      <c r="D66" s="742"/>
      <c r="E66" s="524"/>
      <c r="F66" s="744"/>
      <c r="G66" s="742"/>
      <c r="H66" s="742"/>
      <c r="I66" s="742"/>
      <c r="J66" s="524"/>
      <c r="K66" s="742"/>
      <c r="L66" s="742"/>
      <c r="M66" s="742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ht="13.5" customHeight="1" x14ac:dyDescent="0.25">
      <c r="C67" s="746"/>
      <c r="D67" s="742"/>
      <c r="E67" s="524"/>
      <c r="F67" s="744"/>
      <c r="G67" s="742"/>
      <c r="H67" s="742"/>
      <c r="I67" s="742"/>
      <c r="J67" s="524"/>
      <c r="K67" s="742"/>
      <c r="L67" s="742"/>
      <c r="M67" s="742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hidden="1" x14ac:dyDescent="0.25">
      <c r="C68" s="746"/>
      <c r="D68" s="742"/>
      <c r="E68" s="524"/>
      <c r="F68" s="744"/>
      <c r="G68" s="742"/>
      <c r="H68" s="742"/>
      <c r="I68" s="742"/>
      <c r="J68" s="524"/>
      <c r="K68" s="742"/>
      <c r="L68" s="742"/>
      <c r="M68" s="742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13</v>
      </c>
      <c r="B69" s="1" t="s">
        <v>15</v>
      </c>
      <c r="C69" s="353" t="s">
        <v>216</v>
      </c>
      <c r="D69" s="5">
        <v>4</v>
      </c>
      <c r="E69" s="65">
        <f>D69*30</f>
        <v>120</v>
      </c>
      <c r="F69" s="65">
        <f>G69+H69+I69</f>
        <v>54</v>
      </c>
      <c r="G69" s="65">
        <v>36</v>
      </c>
      <c r="H69" s="65"/>
      <c r="I69" s="65">
        <v>18</v>
      </c>
      <c r="J69" s="65">
        <f>E69-F69</f>
        <v>66</v>
      </c>
      <c r="K69" s="64">
        <f>F69/18</f>
        <v>3</v>
      </c>
      <c r="L69" s="65" t="s">
        <v>19</v>
      </c>
      <c r="M69" s="64">
        <f>F69/E69*100</f>
        <v>45</v>
      </c>
      <c r="N69" s="3" t="s">
        <v>196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351" t="s">
        <v>435</v>
      </c>
      <c r="D70" s="64">
        <v>4</v>
      </c>
      <c r="E70" s="65">
        <f t="shared" ref="E70:E77" si="23">D70*30</f>
        <v>120</v>
      </c>
      <c r="F70" s="65">
        <f t="shared" ref="F70:F77" si="24">G70+H70+I70</f>
        <v>54</v>
      </c>
      <c r="G70" s="65">
        <v>36</v>
      </c>
      <c r="H70" s="65"/>
      <c r="I70" s="65">
        <v>18</v>
      </c>
      <c r="J70" s="65">
        <f t="shared" ref="J70:J77" si="25">E70-F70</f>
        <v>66</v>
      </c>
      <c r="K70" s="64">
        <f t="shared" ref="K70:K77" si="26">F70/18</f>
        <v>3</v>
      </c>
      <c r="L70" s="65" t="s">
        <v>17</v>
      </c>
      <c r="M70" s="64">
        <f t="shared" ref="M70:M77" si="27">F70/E70*100</f>
        <v>45</v>
      </c>
      <c r="N70" s="3" t="s">
        <v>198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hidden="1" x14ac:dyDescent="0.25">
      <c r="A71" s="1" t="s">
        <v>17</v>
      </c>
      <c r="B71" s="1" t="s">
        <v>15</v>
      </c>
      <c r="C71" s="4"/>
      <c r="D71" s="64"/>
      <c r="E71" s="65"/>
      <c r="F71" s="65"/>
      <c r="G71" s="65"/>
      <c r="H71" s="65"/>
      <c r="I71" s="65"/>
      <c r="J71" s="65"/>
      <c r="K71" s="64"/>
      <c r="L71" s="65"/>
      <c r="M71" s="64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13</v>
      </c>
      <c r="B72" s="1" t="s">
        <v>15</v>
      </c>
      <c r="C72" s="354" t="s">
        <v>37</v>
      </c>
      <c r="D72" s="64">
        <v>4</v>
      </c>
      <c r="E72" s="65">
        <f t="shared" si="23"/>
        <v>120</v>
      </c>
      <c r="F72" s="65">
        <f t="shared" si="24"/>
        <v>54</v>
      </c>
      <c r="G72" s="65">
        <v>36</v>
      </c>
      <c r="H72" s="65"/>
      <c r="I72" s="65">
        <v>18</v>
      </c>
      <c r="J72" s="65">
        <f t="shared" si="25"/>
        <v>66</v>
      </c>
      <c r="K72" s="64">
        <f t="shared" si="26"/>
        <v>3</v>
      </c>
      <c r="L72" s="65" t="s">
        <v>19</v>
      </c>
      <c r="M72" s="64">
        <f t="shared" si="27"/>
        <v>45</v>
      </c>
      <c r="N72" s="3" t="s">
        <v>196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A73" s="1" t="s">
        <v>13</v>
      </c>
      <c r="B73" s="1" t="s">
        <v>15</v>
      </c>
      <c r="C73" s="354" t="s">
        <v>202</v>
      </c>
      <c r="D73" s="64">
        <v>4</v>
      </c>
      <c r="E73" s="65">
        <f t="shared" si="23"/>
        <v>120</v>
      </c>
      <c r="F73" s="65">
        <f t="shared" si="24"/>
        <v>54</v>
      </c>
      <c r="G73" s="65">
        <v>36</v>
      </c>
      <c r="H73" s="65"/>
      <c r="I73" s="65">
        <v>18</v>
      </c>
      <c r="J73" s="65">
        <f t="shared" si="25"/>
        <v>66</v>
      </c>
      <c r="K73" s="64">
        <f t="shared" si="26"/>
        <v>3</v>
      </c>
      <c r="L73" s="65" t="s">
        <v>19</v>
      </c>
      <c r="M73" s="64">
        <f t="shared" si="27"/>
        <v>45</v>
      </c>
      <c r="N73" s="3" t="s">
        <v>195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A74" s="1" t="s">
        <v>13</v>
      </c>
      <c r="B74" s="1" t="s">
        <v>32</v>
      </c>
      <c r="C74" s="75" t="s">
        <v>455</v>
      </c>
      <c r="D74" s="64">
        <v>4</v>
      </c>
      <c r="E74" s="65">
        <f t="shared" si="23"/>
        <v>120</v>
      </c>
      <c r="F74" s="65">
        <f t="shared" si="24"/>
        <v>54</v>
      </c>
      <c r="G74" s="65">
        <v>18</v>
      </c>
      <c r="H74" s="65"/>
      <c r="I74" s="65">
        <v>36</v>
      </c>
      <c r="J74" s="65">
        <f t="shared" si="25"/>
        <v>66</v>
      </c>
      <c r="K74" s="64">
        <f t="shared" si="26"/>
        <v>3</v>
      </c>
      <c r="L74" s="65" t="s">
        <v>17</v>
      </c>
      <c r="M74" s="64">
        <f t="shared" si="27"/>
        <v>45</v>
      </c>
      <c r="N74" s="3" t="s">
        <v>194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ht="26.25" x14ac:dyDescent="0.25">
      <c r="A75" s="1" t="s">
        <v>17</v>
      </c>
      <c r="B75" s="1" t="s">
        <v>32</v>
      </c>
      <c r="C75" s="75" t="s">
        <v>436</v>
      </c>
      <c r="D75" s="64">
        <v>4</v>
      </c>
      <c r="E75" s="65">
        <f t="shared" si="23"/>
        <v>120</v>
      </c>
      <c r="F75" s="65">
        <f t="shared" si="24"/>
        <v>54</v>
      </c>
      <c r="G75" s="65">
        <v>36</v>
      </c>
      <c r="H75" s="65"/>
      <c r="I75" s="65">
        <v>18</v>
      </c>
      <c r="J75" s="65">
        <f t="shared" si="25"/>
        <v>66</v>
      </c>
      <c r="K75" s="64">
        <f t="shared" si="26"/>
        <v>3</v>
      </c>
      <c r="L75" s="65" t="s">
        <v>17</v>
      </c>
      <c r="M75" s="64">
        <f t="shared" si="27"/>
        <v>45</v>
      </c>
      <c r="N75" s="3" t="s">
        <v>391</v>
      </c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A76" s="1" t="s">
        <v>17</v>
      </c>
      <c r="B76" s="1" t="s">
        <v>15</v>
      </c>
      <c r="C76" s="351" t="s">
        <v>433</v>
      </c>
      <c r="D76" s="64">
        <v>5</v>
      </c>
      <c r="E76" s="65">
        <f t="shared" si="23"/>
        <v>150</v>
      </c>
      <c r="F76" s="65">
        <f t="shared" si="24"/>
        <v>120</v>
      </c>
      <c r="G76" s="65">
        <v>60</v>
      </c>
      <c r="H76" s="65"/>
      <c r="I76" s="65">
        <v>60</v>
      </c>
      <c r="J76" s="65">
        <f t="shared" si="25"/>
        <v>30</v>
      </c>
      <c r="K76" s="64">
        <f t="shared" si="26"/>
        <v>6.666666666666667</v>
      </c>
      <c r="L76" s="65" t="s">
        <v>30</v>
      </c>
      <c r="M76" s="64">
        <f t="shared" si="27"/>
        <v>80</v>
      </c>
      <c r="N76" s="3" t="s">
        <v>196</v>
      </c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A77" s="1" t="s">
        <v>13</v>
      </c>
      <c r="B77" s="1" t="s">
        <v>15</v>
      </c>
      <c r="C77" s="75" t="s">
        <v>179</v>
      </c>
      <c r="D77" s="64">
        <v>1</v>
      </c>
      <c r="E77" s="65">
        <f t="shared" si="23"/>
        <v>30</v>
      </c>
      <c r="F77" s="65">
        <f t="shared" si="24"/>
        <v>0</v>
      </c>
      <c r="G77" s="65"/>
      <c r="H77" s="65"/>
      <c r="I77" s="65"/>
      <c r="J77" s="65">
        <f t="shared" si="25"/>
        <v>30</v>
      </c>
      <c r="K77" s="64">
        <f t="shared" si="26"/>
        <v>0</v>
      </c>
      <c r="L77" s="65" t="s">
        <v>30</v>
      </c>
      <c r="M77" s="64">
        <f t="shared" si="27"/>
        <v>0</v>
      </c>
      <c r="N77" s="3" t="s">
        <v>196</v>
      </c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6" t="s">
        <v>23</v>
      </c>
      <c r="D78" s="60">
        <f t="shared" ref="D78:K78" si="28">SUM(D69:D77)</f>
        <v>30</v>
      </c>
      <c r="E78" s="70">
        <f t="shared" si="28"/>
        <v>900</v>
      </c>
      <c r="F78" s="70">
        <f t="shared" si="28"/>
        <v>444</v>
      </c>
      <c r="G78" s="70">
        <f t="shared" si="28"/>
        <v>258</v>
      </c>
      <c r="H78" s="70">
        <f t="shared" si="28"/>
        <v>0</v>
      </c>
      <c r="I78" s="70">
        <f t="shared" si="28"/>
        <v>186</v>
      </c>
      <c r="J78" s="70">
        <f t="shared" si="28"/>
        <v>456</v>
      </c>
      <c r="K78" s="70">
        <f t="shared" si="28"/>
        <v>24.666666666666668</v>
      </c>
      <c r="L78" s="70"/>
      <c r="M78" s="70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C79" s="7" t="s">
        <v>24</v>
      </c>
      <c r="D79" s="9">
        <f>30-D78</f>
        <v>0</v>
      </c>
      <c r="E79" s="8"/>
      <c r="F79" s="8"/>
      <c r="G79" s="8"/>
      <c r="H79" s="8"/>
      <c r="I79" s="8"/>
      <c r="J79" s="8"/>
      <c r="K79" s="8"/>
      <c r="L79" s="8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C80" s="7"/>
      <c r="D80" s="9"/>
      <c r="E80" s="8"/>
      <c r="F80" s="8"/>
      <c r="G80" s="8"/>
      <c r="H80" s="8"/>
      <c r="I80" s="8"/>
      <c r="J80" s="8"/>
      <c r="K80" s="8"/>
      <c r="L80" s="8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7"/>
      <c r="D81" s="9"/>
      <c r="E81" s="8"/>
      <c r="F81" s="8"/>
      <c r="G81" s="8"/>
      <c r="H81" s="8"/>
      <c r="I81" s="8"/>
      <c r="J81" s="8"/>
      <c r="K81" s="8"/>
      <c r="L81" s="8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C82" s="7"/>
      <c r="D82" s="9"/>
      <c r="E82" s="8"/>
      <c r="F82" s="8"/>
      <c r="G82" s="8">
        <v>509352725</v>
      </c>
      <c r="H82" s="8"/>
      <c r="I82" s="8"/>
      <c r="J82" s="8"/>
      <c r="K82" s="8"/>
      <c r="L82" s="8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C83" s="7"/>
      <c r="D83" s="9"/>
      <c r="E83" s="8"/>
      <c r="F83" s="8"/>
      <c r="G83" s="8"/>
      <c r="H83" s="8"/>
      <c r="I83" s="8"/>
      <c r="J83" s="8"/>
      <c r="K83" s="8"/>
      <c r="L83" s="8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7"/>
      <c r="D84" s="9"/>
      <c r="E84" s="8"/>
      <c r="F84" s="8"/>
      <c r="G84" s="8"/>
      <c r="H84" s="8"/>
      <c r="I84" s="8"/>
      <c r="J84" s="8"/>
      <c r="K84" s="8"/>
      <c r="L84" s="8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ht="15" customHeight="1" x14ac:dyDescent="0.25">
      <c r="C85" s="2" t="s">
        <v>172</v>
      </c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ht="15" customHeight="1" x14ac:dyDescent="0.25">
      <c r="C86" s="746" t="s">
        <v>0</v>
      </c>
      <c r="D86" s="742" t="s">
        <v>1</v>
      </c>
      <c r="E86" s="745" t="s">
        <v>2</v>
      </c>
      <c r="F86" s="745"/>
      <c r="G86" s="745"/>
      <c r="H86" s="745"/>
      <c r="I86" s="745"/>
      <c r="J86" s="524"/>
      <c r="K86" s="742" t="s">
        <v>3</v>
      </c>
      <c r="L86" s="742" t="s">
        <v>4</v>
      </c>
      <c r="M86" s="742" t="s">
        <v>5</v>
      </c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ht="15" customHeight="1" x14ac:dyDescent="0.25">
      <c r="C87" s="746"/>
      <c r="D87" s="742"/>
      <c r="E87" s="742" t="s">
        <v>6</v>
      </c>
      <c r="F87" s="743" t="s">
        <v>7</v>
      </c>
      <c r="G87" s="743"/>
      <c r="H87" s="743"/>
      <c r="I87" s="743"/>
      <c r="J87" s="742" t="s">
        <v>26</v>
      </c>
      <c r="K87" s="742"/>
      <c r="L87" s="742"/>
      <c r="M87" s="742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C88" s="746"/>
      <c r="D88" s="742"/>
      <c r="E88" s="524"/>
      <c r="F88" s="742" t="s">
        <v>9</v>
      </c>
      <c r="G88" s="745" t="s">
        <v>10</v>
      </c>
      <c r="H88" s="524"/>
      <c r="I88" s="524"/>
      <c r="J88" s="524"/>
      <c r="K88" s="742"/>
      <c r="L88" s="742"/>
      <c r="M88" s="742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x14ac:dyDescent="0.25">
      <c r="C89" s="746"/>
      <c r="D89" s="742"/>
      <c r="E89" s="524"/>
      <c r="F89" s="744"/>
      <c r="G89" s="742" t="s">
        <v>27</v>
      </c>
      <c r="H89" s="742" t="s">
        <v>28</v>
      </c>
      <c r="I89" s="742" t="s">
        <v>29</v>
      </c>
      <c r="J89" s="524"/>
      <c r="K89" s="742"/>
      <c r="L89" s="742"/>
      <c r="M89" s="742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x14ac:dyDescent="0.25">
      <c r="C90" s="746"/>
      <c r="D90" s="742"/>
      <c r="E90" s="524"/>
      <c r="F90" s="744"/>
      <c r="G90" s="742"/>
      <c r="H90" s="742"/>
      <c r="I90" s="742"/>
      <c r="J90" s="524"/>
      <c r="K90" s="742"/>
      <c r="L90" s="742"/>
      <c r="M90" s="742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5">
      <c r="C91" s="746"/>
      <c r="D91" s="742"/>
      <c r="E91" s="524"/>
      <c r="F91" s="744"/>
      <c r="G91" s="742"/>
      <c r="H91" s="742"/>
      <c r="I91" s="742"/>
      <c r="J91" s="524"/>
      <c r="K91" s="742"/>
      <c r="L91" s="742"/>
      <c r="M91" s="742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ht="25.15" customHeight="1" x14ac:dyDescent="0.25">
      <c r="C92" s="746"/>
      <c r="D92" s="742"/>
      <c r="E92" s="524"/>
      <c r="F92" s="744"/>
      <c r="G92" s="742"/>
      <c r="H92" s="742"/>
      <c r="I92" s="742"/>
      <c r="J92" s="524"/>
      <c r="K92" s="742"/>
      <c r="L92" s="742"/>
      <c r="M92" s="742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ht="44.45" customHeight="1" x14ac:dyDescent="0.25">
      <c r="A93" s="1" t="s">
        <v>17</v>
      </c>
      <c r="B93" s="1" t="s">
        <v>32</v>
      </c>
      <c r="C93" s="75" t="s">
        <v>439</v>
      </c>
      <c r="D93" s="5">
        <v>4</v>
      </c>
      <c r="E93" s="65">
        <f>D93*30</f>
        <v>120</v>
      </c>
      <c r="F93" s="65">
        <f>G93+H93+I93</f>
        <v>45</v>
      </c>
      <c r="G93" s="65">
        <v>30</v>
      </c>
      <c r="H93" s="65"/>
      <c r="I93" s="65">
        <v>15</v>
      </c>
      <c r="J93" s="65">
        <f>E93-F93</f>
        <v>75</v>
      </c>
      <c r="K93" s="64">
        <f>F93/15</f>
        <v>3</v>
      </c>
      <c r="L93" s="65" t="s">
        <v>17</v>
      </c>
      <c r="M93" s="64">
        <f>F93/E93*100</f>
        <v>37.5</v>
      </c>
      <c r="N93" s="3" t="s">
        <v>198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x14ac:dyDescent="0.25">
      <c r="A94" s="1" t="s">
        <v>13</v>
      </c>
      <c r="B94" s="1" t="s">
        <v>15</v>
      </c>
      <c r="C94" s="75" t="s">
        <v>40</v>
      </c>
      <c r="D94" s="64">
        <v>5</v>
      </c>
      <c r="E94" s="65">
        <f t="shared" ref="E94:E98" si="29">D94*30</f>
        <v>150</v>
      </c>
      <c r="F94" s="65">
        <f t="shared" ref="F94:F98" si="30">G94+H94+I94</f>
        <v>60</v>
      </c>
      <c r="G94" s="65">
        <v>30</v>
      </c>
      <c r="H94" s="65"/>
      <c r="I94" s="65">
        <v>30</v>
      </c>
      <c r="J94" s="65">
        <f t="shared" ref="J94:J98" si="31">E94-F94</f>
        <v>90</v>
      </c>
      <c r="K94" s="64">
        <f t="shared" ref="K94:K99" si="32">F94/15</f>
        <v>4</v>
      </c>
      <c r="L94" s="65" t="s">
        <v>19</v>
      </c>
      <c r="M94" s="64">
        <f t="shared" ref="M94:M98" si="33">F94/E94*100</f>
        <v>40</v>
      </c>
      <c r="N94" s="3" t="s">
        <v>194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x14ac:dyDescent="0.25">
      <c r="A95" s="1" t="s">
        <v>13</v>
      </c>
      <c r="B95" s="1" t="s">
        <v>15</v>
      </c>
      <c r="C95" s="75" t="s">
        <v>393</v>
      </c>
      <c r="D95" s="64">
        <v>1</v>
      </c>
      <c r="E95" s="65">
        <f t="shared" si="29"/>
        <v>30</v>
      </c>
      <c r="F95" s="65">
        <f t="shared" si="30"/>
        <v>0</v>
      </c>
      <c r="G95" s="65"/>
      <c r="H95" s="65"/>
      <c r="I95" s="65"/>
      <c r="J95" s="65">
        <f t="shared" si="31"/>
        <v>30</v>
      </c>
      <c r="K95" s="64">
        <f t="shared" si="32"/>
        <v>0</v>
      </c>
      <c r="L95" s="65" t="s">
        <v>30</v>
      </c>
      <c r="M95" s="64">
        <f t="shared" si="33"/>
        <v>0</v>
      </c>
      <c r="N95" s="3" t="s">
        <v>196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A96" s="1" t="s">
        <v>13</v>
      </c>
      <c r="B96" s="1" t="s">
        <v>15</v>
      </c>
      <c r="C96" s="351" t="s">
        <v>230</v>
      </c>
      <c r="D96" s="64">
        <v>5</v>
      </c>
      <c r="E96" s="65">
        <f t="shared" si="29"/>
        <v>150</v>
      </c>
      <c r="F96" s="65">
        <f t="shared" si="30"/>
        <v>60</v>
      </c>
      <c r="G96" s="65">
        <v>30</v>
      </c>
      <c r="H96" s="65"/>
      <c r="I96" s="65">
        <v>30</v>
      </c>
      <c r="J96" s="65">
        <f t="shared" si="31"/>
        <v>90</v>
      </c>
      <c r="K96" s="64">
        <f t="shared" si="32"/>
        <v>4</v>
      </c>
      <c r="L96" s="65" t="s">
        <v>17</v>
      </c>
      <c r="M96" s="64">
        <f t="shared" si="33"/>
        <v>40</v>
      </c>
      <c r="N96" s="3" t="s">
        <v>195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ht="17.45" customHeight="1" x14ac:dyDescent="0.25">
      <c r="A97" s="1" t="s">
        <v>13</v>
      </c>
      <c r="B97" s="1" t="s">
        <v>15</v>
      </c>
      <c r="C97" s="330" t="s">
        <v>394</v>
      </c>
      <c r="D97" s="64">
        <v>6</v>
      </c>
      <c r="E97" s="65">
        <f t="shared" si="29"/>
        <v>180</v>
      </c>
      <c r="F97" s="65">
        <f t="shared" si="30"/>
        <v>60</v>
      </c>
      <c r="G97" s="65">
        <v>30</v>
      </c>
      <c r="H97" s="65">
        <v>30</v>
      </c>
      <c r="I97" s="65"/>
      <c r="J97" s="65">
        <f t="shared" si="31"/>
        <v>120</v>
      </c>
      <c r="K97" s="64">
        <f t="shared" si="32"/>
        <v>4</v>
      </c>
      <c r="L97" s="65" t="s">
        <v>19</v>
      </c>
      <c r="M97" s="64">
        <f t="shared" si="33"/>
        <v>33.333333333333329</v>
      </c>
      <c r="N97" s="3" t="s">
        <v>196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A98" s="1" t="s">
        <v>13</v>
      </c>
      <c r="B98" s="1" t="s">
        <v>15</v>
      </c>
      <c r="C98" s="75" t="s">
        <v>178</v>
      </c>
      <c r="D98" s="64">
        <v>5</v>
      </c>
      <c r="E98" s="65">
        <f t="shared" si="29"/>
        <v>150</v>
      </c>
      <c r="F98" s="65">
        <f t="shared" si="30"/>
        <v>60</v>
      </c>
      <c r="G98" s="65">
        <v>30</v>
      </c>
      <c r="H98" s="65"/>
      <c r="I98" s="65">
        <v>30</v>
      </c>
      <c r="J98" s="65">
        <f t="shared" si="31"/>
        <v>90</v>
      </c>
      <c r="K98" s="64">
        <f t="shared" si="32"/>
        <v>4</v>
      </c>
      <c r="L98" s="65" t="s">
        <v>19</v>
      </c>
      <c r="M98" s="64">
        <f t="shared" si="33"/>
        <v>40</v>
      </c>
      <c r="N98" s="3" t="s">
        <v>392</v>
      </c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A99" s="1" t="s">
        <v>13</v>
      </c>
      <c r="B99" s="1" t="s">
        <v>32</v>
      </c>
      <c r="C99" s="354" t="s">
        <v>440</v>
      </c>
      <c r="D99" s="64">
        <v>4</v>
      </c>
      <c r="E99" s="65">
        <f>D99*30</f>
        <v>120</v>
      </c>
      <c r="F99" s="65">
        <f>G99+H99+I99</f>
        <v>45</v>
      </c>
      <c r="G99" s="65">
        <v>15</v>
      </c>
      <c r="H99" s="65"/>
      <c r="I99" s="65">
        <v>30</v>
      </c>
      <c r="J99" s="65">
        <f>E99-F99</f>
        <v>75</v>
      </c>
      <c r="K99" s="64">
        <f t="shared" si="32"/>
        <v>3</v>
      </c>
      <c r="L99" s="65" t="s">
        <v>17</v>
      </c>
      <c r="M99" s="64">
        <f>F99/E99*100</f>
        <v>37.5</v>
      </c>
      <c r="N99" s="3" t="s">
        <v>196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ht="15" customHeight="1" x14ac:dyDescent="0.25">
      <c r="C100" s="6" t="s">
        <v>23</v>
      </c>
      <c r="D100" s="60">
        <f t="shared" ref="D100:M100" si="34">SUM(D93:D99)</f>
        <v>30</v>
      </c>
      <c r="E100" s="70">
        <f t="shared" si="34"/>
        <v>900</v>
      </c>
      <c r="F100" s="70">
        <f t="shared" si="34"/>
        <v>330</v>
      </c>
      <c r="G100" s="70">
        <f t="shared" si="34"/>
        <v>165</v>
      </c>
      <c r="H100" s="70">
        <f t="shared" si="34"/>
        <v>30</v>
      </c>
      <c r="I100" s="70">
        <f t="shared" si="34"/>
        <v>135</v>
      </c>
      <c r="J100" s="70">
        <f t="shared" si="34"/>
        <v>570</v>
      </c>
      <c r="K100" s="70">
        <f>SUM(K93:K99)</f>
        <v>22</v>
      </c>
      <c r="L100" s="70">
        <f t="shared" si="34"/>
        <v>0</v>
      </c>
      <c r="M100" s="70">
        <f t="shared" si="34"/>
        <v>228.33333333333331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ht="15" customHeight="1" x14ac:dyDescent="0.25">
      <c r="C101" s="7" t="s">
        <v>24</v>
      </c>
      <c r="D101" s="8">
        <f>30-D100</f>
        <v>0</v>
      </c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2" t="s">
        <v>173</v>
      </c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x14ac:dyDescent="0.25">
      <c r="C103" s="746" t="s">
        <v>0</v>
      </c>
      <c r="D103" s="742" t="s">
        <v>1</v>
      </c>
      <c r="E103" s="745" t="s">
        <v>2</v>
      </c>
      <c r="F103" s="745"/>
      <c r="G103" s="745"/>
      <c r="H103" s="745"/>
      <c r="I103" s="745"/>
      <c r="J103" s="524"/>
      <c r="K103" s="742" t="s">
        <v>3</v>
      </c>
      <c r="L103" s="742" t="s">
        <v>4</v>
      </c>
      <c r="M103" s="742" t="s">
        <v>5</v>
      </c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25">
      <c r="C104" s="746"/>
      <c r="D104" s="742"/>
      <c r="E104" s="742" t="s">
        <v>6</v>
      </c>
      <c r="F104" s="743" t="s">
        <v>7</v>
      </c>
      <c r="G104" s="743"/>
      <c r="H104" s="743"/>
      <c r="I104" s="743"/>
      <c r="J104" s="742" t="s">
        <v>26</v>
      </c>
      <c r="K104" s="742"/>
      <c r="L104" s="742"/>
      <c r="M104" s="742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x14ac:dyDescent="0.25">
      <c r="C105" s="746"/>
      <c r="D105" s="742"/>
      <c r="E105" s="524"/>
      <c r="F105" s="742" t="s">
        <v>9</v>
      </c>
      <c r="G105" s="745" t="s">
        <v>10</v>
      </c>
      <c r="H105" s="524"/>
      <c r="I105" s="524"/>
      <c r="J105" s="524"/>
      <c r="K105" s="742"/>
      <c r="L105" s="742"/>
      <c r="M105" s="742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C106" s="746"/>
      <c r="D106" s="742"/>
      <c r="E106" s="524"/>
      <c r="F106" s="744"/>
      <c r="G106" s="742" t="s">
        <v>27</v>
      </c>
      <c r="H106" s="742" t="s">
        <v>28</v>
      </c>
      <c r="I106" s="742" t="s">
        <v>29</v>
      </c>
      <c r="J106" s="524"/>
      <c r="K106" s="742"/>
      <c r="L106" s="742"/>
      <c r="M106" s="742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C107" s="746"/>
      <c r="D107" s="742"/>
      <c r="E107" s="524"/>
      <c r="F107" s="744"/>
      <c r="G107" s="742"/>
      <c r="H107" s="742"/>
      <c r="I107" s="742"/>
      <c r="J107" s="524"/>
      <c r="K107" s="742"/>
      <c r="L107" s="742"/>
      <c r="M107" s="742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x14ac:dyDescent="0.25">
      <c r="C108" s="746"/>
      <c r="D108" s="742"/>
      <c r="E108" s="524"/>
      <c r="F108" s="744"/>
      <c r="G108" s="742"/>
      <c r="H108" s="742"/>
      <c r="I108" s="742"/>
      <c r="J108" s="524"/>
      <c r="K108" s="742"/>
      <c r="L108" s="742"/>
      <c r="M108" s="742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ht="11.25" customHeight="1" x14ac:dyDescent="0.25">
      <c r="C109" s="746"/>
      <c r="D109" s="742"/>
      <c r="E109" s="524"/>
      <c r="F109" s="744"/>
      <c r="G109" s="742"/>
      <c r="H109" s="742"/>
      <c r="I109" s="742"/>
      <c r="J109" s="524"/>
      <c r="K109" s="742"/>
      <c r="L109" s="742"/>
      <c r="M109" s="742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x14ac:dyDescent="0.25">
      <c r="A110" s="1" t="s">
        <v>13</v>
      </c>
      <c r="B110" s="1" t="s">
        <v>15</v>
      </c>
      <c r="C110" s="353" t="s">
        <v>442</v>
      </c>
      <c r="D110" s="5">
        <v>6</v>
      </c>
      <c r="E110" s="65">
        <f>D110*30</f>
        <v>180</v>
      </c>
      <c r="F110" s="65">
        <f>G110+H110+I110</f>
        <v>0</v>
      </c>
      <c r="G110" s="65"/>
      <c r="H110" s="65"/>
      <c r="I110" s="65"/>
      <c r="J110" s="65">
        <f>E110-F110</f>
        <v>180</v>
      </c>
      <c r="K110" s="64">
        <f>F110/18</f>
        <v>0</v>
      </c>
      <c r="L110" s="65" t="s">
        <v>30</v>
      </c>
      <c r="M110" s="64">
        <f>F110/E110*100</f>
        <v>0</v>
      </c>
      <c r="N110" s="3" t="s">
        <v>196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47.45" customHeight="1" x14ac:dyDescent="0.25">
      <c r="A111" s="1" t="s">
        <v>13</v>
      </c>
      <c r="B111" s="1" t="s">
        <v>32</v>
      </c>
      <c r="C111" s="75" t="s">
        <v>453</v>
      </c>
      <c r="D111" s="64">
        <v>4</v>
      </c>
      <c r="E111" s="65">
        <f t="shared" ref="E111:E115" si="35">D111*30</f>
        <v>120</v>
      </c>
      <c r="F111" s="65">
        <f t="shared" ref="F111:F115" si="36">G111+H111+I111</f>
        <v>54</v>
      </c>
      <c r="G111" s="65">
        <v>18</v>
      </c>
      <c r="H111" s="65"/>
      <c r="I111" s="65">
        <v>36</v>
      </c>
      <c r="J111" s="65">
        <f t="shared" ref="J111:J115" si="37">E111-F111</f>
        <v>66</v>
      </c>
      <c r="K111" s="64">
        <f t="shared" ref="K111:K115" si="38">F111/18</f>
        <v>3</v>
      </c>
      <c r="L111" s="65" t="s">
        <v>17</v>
      </c>
      <c r="M111" s="64">
        <f t="shared" ref="M111:M115" si="39">F111/E111*100</f>
        <v>45</v>
      </c>
      <c r="N111" s="3" t="s">
        <v>198</v>
      </c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x14ac:dyDescent="0.25">
      <c r="A112" s="1" t="s">
        <v>13</v>
      </c>
      <c r="B112" s="1" t="s">
        <v>15</v>
      </c>
      <c r="C112" s="75" t="s">
        <v>191</v>
      </c>
      <c r="D112" s="64">
        <v>6</v>
      </c>
      <c r="E112" s="65">
        <f t="shared" si="35"/>
        <v>180</v>
      </c>
      <c r="F112" s="65">
        <f t="shared" si="36"/>
        <v>72</v>
      </c>
      <c r="G112" s="65">
        <v>36</v>
      </c>
      <c r="H112" s="65"/>
      <c r="I112" s="65">
        <v>36</v>
      </c>
      <c r="J112" s="65">
        <f t="shared" si="37"/>
        <v>108</v>
      </c>
      <c r="K112" s="64">
        <f t="shared" si="38"/>
        <v>4</v>
      </c>
      <c r="L112" s="65" t="s">
        <v>19</v>
      </c>
      <c r="M112" s="64">
        <f t="shared" si="39"/>
        <v>40</v>
      </c>
      <c r="N112" s="3" t="s">
        <v>196</v>
      </c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39" x14ac:dyDescent="0.25">
      <c r="A113" s="1" t="s">
        <v>13</v>
      </c>
      <c r="B113" s="1" t="s">
        <v>32</v>
      </c>
      <c r="C113" s="75" t="s">
        <v>453</v>
      </c>
      <c r="D113" s="64">
        <v>4</v>
      </c>
      <c r="E113" s="65">
        <f t="shared" si="35"/>
        <v>120</v>
      </c>
      <c r="F113" s="65">
        <f t="shared" si="36"/>
        <v>54</v>
      </c>
      <c r="G113" s="65">
        <v>18</v>
      </c>
      <c r="H113" s="65"/>
      <c r="I113" s="65">
        <v>36</v>
      </c>
      <c r="J113" s="65">
        <f t="shared" si="37"/>
        <v>66</v>
      </c>
      <c r="K113" s="64">
        <f t="shared" si="38"/>
        <v>3</v>
      </c>
      <c r="L113" s="65" t="s">
        <v>17</v>
      </c>
      <c r="M113" s="64">
        <f t="shared" si="39"/>
        <v>45</v>
      </c>
      <c r="N113" s="3" t="s">
        <v>196</v>
      </c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3.5" customHeight="1" x14ac:dyDescent="0.25">
      <c r="A114" s="1" t="s">
        <v>13</v>
      </c>
      <c r="B114" s="1" t="s">
        <v>15</v>
      </c>
      <c r="C114" s="75" t="s">
        <v>441</v>
      </c>
      <c r="D114" s="68">
        <v>6</v>
      </c>
      <c r="E114" s="65">
        <f t="shared" si="35"/>
        <v>180</v>
      </c>
      <c r="F114" s="65">
        <f t="shared" si="36"/>
        <v>72</v>
      </c>
      <c r="G114" s="65">
        <v>36</v>
      </c>
      <c r="H114" s="65"/>
      <c r="I114" s="65">
        <v>36</v>
      </c>
      <c r="J114" s="65">
        <f t="shared" si="37"/>
        <v>108</v>
      </c>
      <c r="K114" s="64">
        <f t="shared" si="38"/>
        <v>4</v>
      </c>
      <c r="L114" s="65" t="s">
        <v>19</v>
      </c>
      <c r="M114" s="64">
        <f t="shared" si="39"/>
        <v>40</v>
      </c>
      <c r="N114" s="3" t="s">
        <v>391</v>
      </c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46.9" customHeight="1" x14ac:dyDescent="0.25">
      <c r="A115" s="1" t="s">
        <v>13</v>
      </c>
      <c r="B115" s="1" t="s">
        <v>32</v>
      </c>
      <c r="C115" s="75" t="s">
        <v>453</v>
      </c>
      <c r="D115" s="64">
        <v>4</v>
      </c>
      <c r="E115" s="65">
        <f t="shared" si="35"/>
        <v>120</v>
      </c>
      <c r="F115" s="65">
        <f t="shared" si="36"/>
        <v>54</v>
      </c>
      <c r="G115" s="65">
        <v>18</v>
      </c>
      <c r="H115" s="65"/>
      <c r="I115" s="65">
        <v>36</v>
      </c>
      <c r="J115" s="65">
        <f t="shared" si="37"/>
        <v>66</v>
      </c>
      <c r="K115" s="64">
        <f t="shared" si="38"/>
        <v>3</v>
      </c>
      <c r="L115" s="65" t="s">
        <v>17</v>
      </c>
      <c r="M115" s="64">
        <f t="shared" si="39"/>
        <v>45</v>
      </c>
      <c r="N115" s="3" t="s">
        <v>196</v>
      </c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5" customHeight="1" x14ac:dyDescent="0.25">
      <c r="C116" s="6" t="s">
        <v>23</v>
      </c>
      <c r="D116" s="60">
        <f t="shared" ref="D116:K116" si="40">SUM(D110:D115)</f>
        <v>30</v>
      </c>
      <c r="E116" s="70">
        <f t="shared" si="40"/>
        <v>900</v>
      </c>
      <c r="F116" s="70">
        <f t="shared" si="40"/>
        <v>306</v>
      </c>
      <c r="G116" s="70">
        <f t="shared" si="40"/>
        <v>126</v>
      </c>
      <c r="H116" s="70">
        <f t="shared" si="40"/>
        <v>0</v>
      </c>
      <c r="I116" s="70">
        <f t="shared" si="40"/>
        <v>180</v>
      </c>
      <c r="J116" s="70">
        <f t="shared" si="40"/>
        <v>594</v>
      </c>
      <c r="K116" s="60">
        <f t="shared" si="40"/>
        <v>17</v>
      </c>
      <c r="L116" s="70"/>
      <c r="M116" s="70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ht="15" customHeight="1" x14ac:dyDescent="0.25">
      <c r="C117" s="7" t="s">
        <v>24</v>
      </c>
      <c r="D117" s="8">
        <f>30-D116</f>
        <v>0</v>
      </c>
      <c r="E117" s="8"/>
      <c r="F117" s="8"/>
      <c r="G117" s="8"/>
      <c r="H117" s="8"/>
      <c r="I117" s="8"/>
      <c r="J117" s="8"/>
      <c r="K117" s="8"/>
      <c r="L117" s="8"/>
      <c r="M117" s="8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ht="15" customHeight="1" x14ac:dyDescent="0.25">
      <c r="C118" s="7"/>
      <c r="D118" s="8"/>
      <c r="E118" s="8"/>
      <c r="F118" s="8"/>
      <c r="G118" s="8"/>
      <c r="H118" s="8"/>
      <c r="I118" s="8"/>
      <c r="J118" s="8"/>
      <c r="K118" s="8"/>
      <c r="L118" s="8"/>
      <c r="M118" s="8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ht="15" customHeight="1" x14ac:dyDescent="0.25">
      <c r="C119" s="7"/>
      <c r="D119" s="8"/>
      <c r="E119" s="8"/>
      <c r="F119" s="8"/>
      <c r="G119" s="8"/>
      <c r="H119" s="8"/>
      <c r="I119" s="8"/>
      <c r="J119" s="8"/>
      <c r="K119" s="8"/>
      <c r="L119" s="8"/>
      <c r="M119" s="8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ht="15" customHeight="1" x14ac:dyDescent="0.25">
      <c r="C120" s="7"/>
      <c r="D120" s="8"/>
      <c r="E120" s="8"/>
      <c r="F120" s="8"/>
      <c r="G120" s="8"/>
      <c r="H120" s="8"/>
      <c r="I120" s="8"/>
      <c r="J120" s="8"/>
      <c r="K120" s="8"/>
      <c r="L120" s="8"/>
      <c r="M120" s="8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2" t="s">
        <v>174</v>
      </c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746" t="s">
        <v>0</v>
      </c>
      <c r="D122" s="742" t="s">
        <v>1</v>
      </c>
      <c r="E122" s="745" t="s">
        <v>2</v>
      </c>
      <c r="F122" s="745"/>
      <c r="G122" s="745"/>
      <c r="H122" s="745"/>
      <c r="I122" s="745"/>
      <c r="J122" s="524"/>
      <c r="K122" s="742" t="s">
        <v>3</v>
      </c>
      <c r="L122" s="742" t="s">
        <v>4</v>
      </c>
      <c r="M122" s="742" t="s">
        <v>5</v>
      </c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C123" s="746"/>
      <c r="D123" s="742"/>
      <c r="E123" s="742" t="s">
        <v>6</v>
      </c>
      <c r="F123" s="743" t="s">
        <v>7</v>
      </c>
      <c r="G123" s="743"/>
      <c r="H123" s="743"/>
      <c r="I123" s="743"/>
      <c r="J123" s="742" t="s">
        <v>26</v>
      </c>
      <c r="K123" s="742"/>
      <c r="L123" s="742"/>
      <c r="M123" s="742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C124" s="746"/>
      <c r="D124" s="742"/>
      <c r="E124" s="524"/>
      <c r="F124" s="742" t="s">
        <v>9</v>
      </c>
      <c r="G124" s="745" t="s">
        <v>10</v>
      </c>
      <c r="H124" s="524"/>
      <c r="I124" s="524"/>
      <c r="J124" s="524"/>
      <c r="K124" s="742"/>
      <c r="L124" s="742"/>
      <c r="M124" s="742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C125" s="746"/>
      <c r="D125" s="742"/>
      <c r="E125" s="524"/>
      <c r="F125" s="744"/>
      <c r="G125" s="742" t="s">
        <v>27</v>
      </c>
      <c r="H125" s="742" t="s">
        <v>28</v>
      </c>
      <c r="I125" s="742" t="s">
        <v>29</v>
      </c>
      <c r="J125" s="524"/>
      <c r="K125" s="742"/>
      <c r="L125" s="742"/>
      <c r="M125" s="742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x14ac:dyDescent="0.25">
      <c r="C126" s="746"/>
      <c r="D126" s="742"/>
      <c r="E126" s="524"/>
      <c r="F126" s="744"/>
      <c r="G126" s="742"/>
      <c r="H126" s="742"/>
      <c r="I126" s="742"/>
      <c r="J126" s="524"/>
      <c r="K126" s="742"/>
      <c r="L126" s="742"/>
      <c r="M126" s="742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x14ac:dyDescent="0.25">
      <c r="C127" s="746"/>
      <c r="D127" s="742"/>
      <c r="E127" s="524"/>
      <c r="F127" s="744"/>
      <c r="G127" s="742"/>
      <c r="H127" s="742"/>
      <c r="I127" s="742"/>
      <c r="J127" s="524"/>
      <c r="K127" s="742"/>
      <c r="L127" s="742"/>
      <c r="M127" s="742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ht="3.75" customHeight="1" x14ac:dyDescent="0.25">
      <c r="C128" s="746"/>
      <c r="D128" s="742"/>
      <c r="E128" s="524"/>
      <c r="F128" s="744"/>
      <c r="G128" s="742"/>
      <c r="H128" s="742"/>
      <c r="I128" s="742"/>
      <c r="J128" s="524"/>
      <c r="K128" s="742"/>
      <c r="L128" s="742"/>
      <c r="M128" s="742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x14ac:dyDescent="0.25">
      <c r="A129" s="1" t="s">
        <v>13</v>
      </c>
      <c r="B129" s="1" t="s">
        <v>15</v>
      </c>
      <c r="C129" s="75" t="s">
        <v>447</v>
      </c>
      <c r="D129" s="5">
        <v>5</v>
      </c>
      <c r="E129" s="65">
        <f>D129*30</f>
        <v>150</v>
      </c>
      <c r="F129" s="65">
        <f>G129+H129+I129</f>
        <v>60</v>
      </c>
      <c r="G129" s="65">
        <v>30</v>
      </c>
      <c r="H129" s="65"/>
      <c r="I129" s="65">
        <v>30</v>
      </c>
      <c r="J129" s="65">
        <f>E129-F129</f>
        <v>90</v>
      </c>
      <c r="K129" s="64">
        <f>F129/15</f>
        <v>4</v>
      </c>
      <c r="L129" s="65" t="s">
        <v>19</v>
      </c>
      <c r="M129" s="64">
        <f>F129/E129*100</f>
        <v>40</v>
      </c>
      <c r="N129" s="3" t="s">
        <v>198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26.25" x14ac:dyDescent="0.25">
      <c r="A130" s="1" t="s">
        <v>13</v>
      </c>
      <c r="B130" s="1" t="s">
        <v>15</v>
      </c>
      <c r="C130" s="351" t="s">
        <v>297</v>
      </c>
      <c r="D130" s="64">
        <v>6</v>
      </c>
      <c r="E130" s="65">
        <f t="shared" ref="E130:E135" si="41">D130*30</f>
        <v>180</v>
      </c>
      <c r="F130" s="65">
        <f t="shared" ref="F130:F135" si="42">G130+H130+I130</f>
        <v>60</v>
      </c>
      <c r="G130" s="69">
        <v>30</v>
      </c>
      <c r="H130" s="64"/>
      <c r="I130" s="69">
        <v>30</v>
      </c>
      <c r="J130" s="65">
        <f t="shared" ref="J130:J135" si="43">E130-F130</f>
        <v>120</v>
      </c>
      <c r="K130" s="64">
        <f t="shared" ref="K130:K135" si="44">F130/15</f>
        <v>4</v>
      </c>
      <c r="L130" s="65" t="s">
        <v>19</v>
      </c>
      <c r="M130" s="64">
        <f t="shared" ref="M130:M135" si="45">F130/E130*100</f>
        <v>33.333333333333329</v>
      </c>
      <c r="N130" s="3" t="s">
        <v>196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43.9" customHeight="1" x14ac:dyDescent="0.25">
      <c r="A131" s="1" t="s">
        <v>13</v>
      </c>
      <c r="B131" s="1" t="s">
        <v>32</v>
      </c>
      <c r="C131" s="75" t="s">
        <v>456</v>
      </c>
      <c r="D131" s="64">
        <v>4</v>
      </c>
      <c r="E131" s="65">
        <f t="shared" si="41"/>
        <v>120</v>
      </c>
      <c r="F131" s="65">
        <f t="shared" si="42"/>
        <v>45</v>
      </c>
      <c r="G131" s="65">
        <v>30</v>
      </c>
      <c r="H131" s="65"/>
      <c r="I131" s="65">
        <v>15</v>
      </c>
      <c r="J131" s="65">
        <f t="shared" si="43"/>
        <v>75</v>
      </c>
      <c r="K131" s="64">
        <f t="shared" si="44"/>
        <v>3</v>
      </c>
      <c r="L131" s="65" t="s">
        <v>17</v>
      </c>
      <c r="M131" s="64">
        <f t="shared" si="45"/>
        <v>37.5</v>
      </c>
      <c r="N131" s="3" t="s">
        <v>196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38.450000000000003" customHeight="1" x14ac:dyDescent="0.25">
      <c r="A132" s="1" t="s">
        <v>13</v>
      </c>
      <c r="B132" s="1" t="s">
        <v>32</v>
      </c>
      <c r="C132" s="75" t="s">
        <v>456</v>
      </c>
      <c r="D132" s="64">
        <v>4</v>
      </c>
      <c r="E132" s="65">
        <f t="shared" si="41"/>
        <v>120</v>
      </c>
      <c r="F132" s="65">
        <f t="shared" si="42"/>
        <v>45</v>
      </c>
      <c r="G132" s="65">
        <v>30</v>
      </c>
      <c r="H132" s="65"/>
      <c r="I132" s="65">
        <v>15</v>
      </c>
      <c r="J132" s="65">
        <f t="shared" si="43"/>
        <v>75</v>
      </c>
      <c r="K132" s="64">
        <f t="shared" si="44"/>
        <v>3</v>
      </c>
      <c r="L132" s="65" t="s">
        <v>17</v>
      </c>
      <c r="M132" s="64">
        <f t="shared" si="45"/>
        <v>37.5</v>
      </c>
      <c r="N132" s="3" t="s">
        <v>196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ht="42" customHeight="1" x14ac:dyDescent="0.25">
      <c r="A133" s="1" t="s">
        <v>13</v>
      </c>
      <c r="B133" s="1" t="s">
        <v>32</v>
      </c>
      <c r="C133" s="75" t="s">
        <v>457</v>
      </c>
      <c r="D133" s="64">
        <v>4</v>
      </c>
      <c r="E133" s="65">
        <f t="shared" si="41"/>
        <v>120</v>
      </c>
      <c r="F133" s="65">
        <f t="shared" si="42"/>
        <v>45</v>
      </c>
      <c r="G133" s="65">
        <v>30</v>
      </c>
      <c r="H133" s="65"/>
      <c r="I133" s="65">
        <v>15</v>
      </c>
      <c r="J133" s="65">
        <f t="shared" si="43"/>
        <v>75</v>
      </c>
      <c r="K133" s="64">
        <f t="shared" si="44"/>
        <v>3</v>
      </c>
      <c r="L133" s="65" t="s">
        <v>17</v>
      </c>
      <c r="M133" s="64">
        <f t="shared" si="45"/>
        <v>37.5</v>
      </c>
      <c r="N133" s="3" t="s">
        <v>196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5">
      <c r="A134" s="1" t="s">
        <v>13</v>
      </c>
      <c r="B134" s="1" t="s">
        <v>15</v>
      </c>
      <c r="C134" s="75" t="s">
        <v>405</v>
      </c>
      <c r="D134" s="64">
        <v>6</v>
      </c>
      <c r="E134" s="65">
        <f t="shared" si="41"/>
        <v>180</v>
      </c>
      <c r="F134" s="65">
        <f t="shared" si="42"/>
        <v>60</v>
      </c>
      <c r="G134" s="65">
        <v>30</v>
      </c>
      <c r="H134" s="65">
        <v>30</v>
      </c>
      <c r="I134" s="65"/>
      <c r="J134" s="65">
        <f t="shared" si="43"/>
        <v>120</v>
      </c>
      <c r="K134" s="64">
        <f t="shared" si="44"/>
        <v>4</v>
      </c>
      <c r="L134" s="65" t="s">
        <v>19</v>
      </c>
      <c r="M134" s="64">
        <f t="shared" si="45"/>
        <v>33.333333333333329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ht="15" customHeight="1" x14ac:dyDescent="0.25">
      <c r="A135" s="1" t="s">
        <v>13</v>
      </c>
      <c r="B135" s="1" t="s">
        <v>15</v>
      </c>
      <c r="C135" s="75" t="s">
        <v>404</v>
      </c>
      <c r="D135" s="64">
        <v>1</v>
      </c>
      <c r="E135" s="65">
        <f t="shared" si="41"/>
        <v>30</v>
      </c>
      <c r="F135" s="65">
        <f t="shared" si="42"/>
        <v>0</v>
      </c>
      <c r="G135" s="65"/>
      <c r="H135" s="65"/>
      <c r="I135" s="65"/>
      <c r="J135" s="65">
        <f t="shared" si="43"/>
        <v>30</v>
      </c>
      <c r="K135" s="64">
        <f t="shared" si="44"/>
        <v>0</v>
      </c>
      <c r="L135" s="65" t="s">
        <v>30</v>
      </c>
      <c r="M135" s="64">
        <f t="shared" si="45"/>
        <v>0</v>
      </c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ht="15" customHeight="1" x14ac:dyDescent="0.25">
      <c r="C136" s="6" t="s">
        <v>23</v>
      </c>
      <c r="D136" s="60">
        <f t="shared" ref="D136:M136" si="46">SUM(D129:D135)</f>
        <v>30</v>
      </c>
      <c r="E136" s="70">
        <f t="shared" si="46"/>
        <v>900</v>
      </c>
      <c r="F136" s="70">
        <f t="shared" si="46"/>
        <v>315</v>
      </c>
      <c r="G136" s="70">
        <f t="shared" si="46"/>
        <v>180</v>
      </c>
      <c r="H136" s="70">
        <f t="shared" si="46"/>
        <v>30</v>
      </c>
      <c r="I136" s="70">
        <f t="shared" si="46"/>
        <v>105</v>
      </c>
      <c r="J136" s="70">
        <f t="shared" si="46"/>
        <v>585</v>
      </c>
      <c r="K136" s="70">
        <f t="shared" si="46"/>
        <v>21</v>
      </c>
      <c r="L136" s="70">
        <f t="shared" si="46"/>
        <v>0</v>
      </c>
      <c r="M136" s="70">
        <f t="shared" si="46"/>
        <v>219.16666666666663</v>
      </c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ht="15" customHeight="1" x14ac:dyDescent="0.25">
      <c r="C137" s="7" t="s">
        <v>24</v>
      </c>
      <c r="D137" s="8">
        <f>30-D136</f>
        <v>0</v>
      </c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2" t="s">
        <v>175</v>
      </c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25">
      <c r="C139" s="746" t="s">
        <v>0</v>
      </c>
      <c r="D139" s="742" t="s">
        <v>1</v>
      </c>
      <c r="E139" s="745" t="s">
        <v>2</v>
      </c>
      <c r="F139" s="745"/>
      <c r="G139" s="745"/>
      <c r="H139" s="745"/>
      <c r="I139" s="745"/>
      <c r="J139" s="524"/>
      <c r="K139" s="742" t="s">
        <v>3</v>
      </c>
      <c r="L139" s="742" t="s">
        <v>4</v>
      </c>
      <c r="M139" s="742" t="s">
        <v>5</v>
      </c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C140" s="746"/>
      <c r="D140" s="742"/>
      <c r="E140" s="742" t="s">
        <v>6</v>
      </c>
      <c r="F140" s="743" t="s">
        <v>7</v>
      </c>
      <c r="G140" s="743"/>
      <c r="H140" s="743"/>
      <c r="I140" s="743"/>
      <c r="J140" s="742" t="s">
        <v>26</v>
      </c>
      <c r="K140" s="742"/>
      <c r="L140" s="742"/>
      <c r="M140" s="742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5">
      <c r="C141" s="746"/>
      <c r="D141" s="742"/>
      <c r="E141" s="524"/>
      <c r="F141" s="742" t="s">
        <v>9</v>
      </c>
      <c r="G141" s="745" t="s">
        <v>10</v>
      </c>
      <c r="H141" s="524"/>
      <c r="I141" s="524"/>
      <c r="J141" s="524"/>
      <c r="K141" s="742"/>
      <c r="L141" s="742"/>
      <c r="M141" s="742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C142" s="746"/>
      <c r="D142" s="742"/>
      <c r="E142" s="524"/>
      <c r="F142" s="744"/>
      <c r="G142" s="742" t="s">
        <v>27</v>
      </c>
      <c r="H142" s="742" t="s">
        <v>28</v>
      </c>
      <c r="I142" s="742" t="s">
        <v>29</v>
      </c>
      <c r="J142" s="524"/>
      <c r="K142" s="742"/>
      <c r="L142" s="742"/>
      <c r="M142" s="742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C143" s="746"/>
      <c r="D143" s="742"/>
      <c r="E143" s="524"/>
      <c r="F143" s="744"/>
      <c r="G143" s="742"/>
      <c r="H143" s="742"/>
      <c r="I143" s="742"/>
      <c r="J143" s="524"/>
      <c r="K143" s="742"/>
      <c r="L143" s="742"/>
      <c r="M143" s="742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ht="0.75" customHeight="1" x14ac:dyDescent="0.25">
      <c r="C144" s="746"/>
      <c r="D144" s="742"/>
      <c r="E144" s="524"/>
      <c r="F144" s="744"/>
      <c r="G144" s="742"/>
      <c r="H144" s="742"/>
      <c r="I144" s="742"/>
      <c r="J144" s="524"/>
      <c r="K144" s="742"/>
      <c r="L144" s="742"/>
      <c r="M144" s="742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ht="16.5" customHeight="1" x14ac:dyDescent="0.25">
      <c r="C145" s="746"/>
      <c r="D145" s="742"/>
      <c r="E145" s="524"/>
      <c r="F145" s="744"/>
      <c r="G145" s="742"/>
      <c r="H145" s="742"/>
      <c r="I145" s="742"/>
      <c r="J145" s="524"/>
      <c r="K145" s="742"/>
      <c r="L145" s="742"/>
      <c r="M145" s="742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x14ac:dyDescent="0.25">
      <c r="A146" s="1" t="s">
        <v>13</v>
      </c>
      <c r="B146" s="1" t="s">
        <v>15</v>
      </c>
      <c r="C146" s="353" t="s">
        <v>128</v>
      </c>
      <c r="D146" s="5">
        <v>6</v>
      </c>
      <c r="E146" s="65">
        <f>D146*30</f>
        <v>180</v>
      </c>
      <c r="F146" s="65">
        <f>G146+H146+I146</f>
        <v>0</v>
      </c>
      <c r="G146" s="65"/>
      <c r="H146" s="65"/>
      <c r="I146" s="65"/>
      <c r="J146" s="65">
        <f>E146-F146</f>
        <v>180</v>
      </c>
      <c r="K146" s="64">
        <f>F146/13</f>
        <v>0</v>
      </c>
      <c r="L146" s="65" t="s">
        <v>30</v>
      </c>
      <c r="M146" s="64">
        <f>F146/E146*100</f>
        <v>0</v>
      </c>
      <c r="N146" s="3" t="s">
        <v>196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x14ac:dyDescent="0.25">
      <c r="A147" s="1" t="s">
        <v>13</v>
      </c>
      <c r="B147" s="1" t="s">
        <v>15</v>
      </c>
      <c r="C147" s="75" t="s">
        <v>281</v>
      </c>
      <c r="D147" s="64">
        <v>6</v>
      </c>
      <c r="E147" s="65">
        <f t="shared" ref="E147:E153" si="47">D147*30</f>
        <v>180</v>
      </c>
      <c r="F147" s="65">
        <f t="shared" ref="F147:F153" si="48">G147+H147+I147</f>
        <v>0</v>
      </c>
      <c r="G147" s="65"/>
      <c r="H147" s="65"/>
      <c r="I147" s="65"/>
      <c r="J147" s="65">
        <f t="shared" ref="J147:J153" si="49">E147-F147</f>
        <v>180</v>
      </c>
      <c r="K147" s="64">
        <f t="shared" ref="K147:K153" si="50">F147/13</f>
        <v>0</v>
      </c>
      <c r="L147" s="65"/>
      <c r="M147" s="64">
        <f t="shared" ref="M147:M153" si="51">F147/E147*100</f>
        <v>0</v>
      </c>
      <c r="N147" s="3" t="s">
        <v>196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idden="1" x14ac:dyDescent="0.25">
      <c r="A148" s="1" t="s">
        <v>13</v>
      </c>
      <c r="B148" s="1" t="s">
        <v>15</v>
      </c>
      <c r="C148" s="4"/>
      <c r="D148" s="64"/>
      <c r="E148" s="65">
        <f t="shared" si="47"/>
        <v>0</v>
      </c>
      <c r="F148" s="65">
        <f t="shared" si="48"/>
        <v>0</v>
      </c>
      <c r="G148" s="65"/>
      <c r="H148" s="65"/>
      <c r="I148" s="65"/>
      <c r="J148" s="65">
        <f t="shared" si="49"/>
        <v>0</v>
      </c>
      <c r="K148" s="64">
        <f t="shared" si="50"/>
        <v>0</v>
      </c>
      <c r="L148" s="65"/>
      <c r="M148" s="64" t="e">
        <f t="shared" si="51"/>
        <v>#DIV/0!</v>
      </c>
      <c r="N148" s="3" t="s">
        <v>196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A149" s="1" t="s">
        <v>17</v>
      </c>
      <c r="B149" s="1" t="s">
        <v>15</v>
      </c>
      <c r="C149" s="75" t="s">
        <v>16</v>
      </c>
      <c r="D149" s="64">
        <v>2</v>
      </c>
      <c r="E149" s="65">
        <f t="shared" si="47"/>
        <v>60</v>
      </c>
      <c r="F149" s="65">
        <f t="shared" si="48"/>
        <v>26</v>
      </c>
      <c r="G149" s="65"/>
      <c r="H149" s="65"/>
      <c r="I149" s="65">
        <v>26</v>
      </c>
      <c r="J149" s="65">
        <f t="shared" si="49"/>
        <v>34</v>
      </c>
      <c r="K149" s="64">
        <f t="shared" si="50"/>
        <v>2</v>
      </c>
      <c r="L149" s="65" t="s">
        <v>17</v>
      </c>
      <c r="M149" s="64">
        <f t="shared" si="51"/>
        <v>43.333333333333336</v>
      </c>
      <c r="N149" s="3" t="s">
        <v>198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ht="47.45" customHeight="1" x14ac:dyDescent="0.25">
      <c r="A150" s="1" t="s">
        <v>13</v>
      </c>
      <c r="B150" s="1" t="s">
        <v>32</v>
      </c>
      <c r="C150" s="75" t="s">
        <v>452</v>
      </c>
      <c r="D150" s="64">
        <v>4</v>
      </c>
      <c r="E150" s="65">
        <f t="shared" si="47"/>
        <v>120</v>
      </c>
      <c r="F150" s="65">
        <f t="shared" si="48"/>
        <v>40</v>
      </c>
      <c r="G150" s="65">
        <v>26</v>
      </c>
      <c r="H150" s="65"/>
      <c r="I150" s="65">
        <v>14</v>
      </c>
      <c r="J150" s="65">
        <f t="shared" si="49"/>
        <v>80</v>
      </c>
      <c r="K150" s="64">
        <f t="shared" si="50"/>
        <v>3.0769230769230771</v>
      </c>
      <c r="L150" s="65" t="s">
        <v>17</v>
      </c>
      <c r="M150" s="64">
        <f t="shared" si="51"/>
        <v>33.333333333333329</v>
      </c>
      <c r="N150" s="3" t="s">
        <v>196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ht="39.6" customHeight="1" x14ac:dyDescent="0.25">
      <c r="A151" s="1" t="s">
        <v>13</v>
      </c>
      <c r="B151" s="1" t="s">
        <v>32</v>
      </c>
      <c r="C151" s="75" t="s">
        <v>451</v>
      </c>
      <c r="D151" s="64">
        <v>4</v>
      </c>
      <c r="E151" s="65">
        <f>D151*30</f>
        <v>120</v>
      </c>
      <c r="F151" s="65">
        <f>G151+H151+I151</f>
        <v>40</v>
      </c>
      <c r="G151" s="65">
        <v>26</v>
      </c>
      <c r="H151" s="65"/>
      <c r="I151" s="65">
        <v>14</v>
      </c>
      <c r="J151" s="65">
        <f>E151-F151</f>
        <v>80</v>
      </c>
      <c r="K151" s="64">
        <f t="shared" si="50"/>
        <v>3.0769230769230771</v>
      </c>
      <c r="L151" s="65" t="s">
        <v>17</v>
      </c>
      <c r="M151" s="64">
        <f>F151/E151*100</f>
        <v>33.333333333333329</v>
      </c>
      <c r="N151" s="3" t="s">
        <v>196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ht="45.6" customHeight="1" x14ac:dyDescent="0.25">
      <c r="A152" s="1" t="s">
        <v>13</v>
      </c>
      <c r="B152" s="1" t="s">
        <v>32</v>
      </c>
      <c r="C152" s="75" t="s">
        <v>451</v>
      </c>
      <c r="D152" s="64">
        <v>4</v>
      </c>
      <c r="E152" s="65">
        <f>D152*30</f>
        <v>120</v>
      </c>
      <c r="F152" s="65">
        <f>G152+I152</f>
        <v>40</v>
      </c>
      <c r="G152" s="65">
        <v>26</v>
      </c>
      <c r="H152" s="65"/>
      <c r="I152" s="65">
        <v>14</v>
      </c>
      <c r="J152" s="65">
        <f>E152-F152</f>
        <v>80</v>
      </c>
      <c r="K152" s="64">
        <f t="shared" si="50"/>
        <v>3.0769230769230771</v>
      </c>
      <c r="L152" s="65" t="s">
        <v>17</v>
      </c>
      <c r="M152" s="64">
        <f>F152/E152*100</f>
        <v>33.333333333333329</v>
      </c>
      <c r="N152" s="3" t="s">
        <v>196</v>
      </c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ht="44.25" customHeight="1" x14ac:dyDescent="0.25">
      <c r="A153" s="1" t="s">
        <v>13</v>
      </c>
      <c r="B153" s="1" t="s">
        <v>32</v>
      </c>
      <c r="C153" s="75" t="s">
        <v>451</v>
      </c>
      <c r="D153" s="64">
        <v>4</v>
      </c>
      <c r="E153" s="65">
        <f t="shared" si="47"/>
        <v>120</v>
      </c>
      <c r="F153" s="65">
        <f t="shared" si="48"/>
        <v>40</v>
      </c>
      <c r="G153" s="65">
        <v>26</v>
      </c>
      <c r="H153" s="65"/>
      <c r="I153" s="65">
        <v>14</v>
      </c>
      <c r="J153" s="65">
        <f t="shared" si="49"/>
        <v>80</v>
      </c>
      <c r="K153" s="64">
        <f t="shared" si="50"/>
        <v>3.0769230769230771</v>
      </c>
      <c r="L153" s="65" t="s">
        <v>17</v>
      </c>
      <c r="M153" s="64">
        <f t="shared" si="51"/>
        <v>33.333333333333329</v>
      </c>
      <c r="N153" s="3" t="s">
        <v>392</v>
      </c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ht="13.5" customHeight="1" x14ac:dyDescent="0.25">
      <c r="C154" s="4"/>
      <c r="D154" s="64"/>
      <c r="E154" s="65"/>
      <c r="F154" s="65"/>
      <c r="G154" s="65"/>
      <c r="H154" s="65"/>
      <c r="I154" s="65"/>
      <c r="J154" s="65"/>
      <c r="K154" s="64"/>
      <c r="L154" s="65"/>
      <c r="M154" s="64"/>
      <c r="N154" s="3" t="s">
        <v>196</v>
      </c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C155" s="6" t="s">
        <v>23</v>
      </c>
      <c r="D155" s="60">
        <f t="shared" ref="D155:M155" si="52">SUM(D146:D154)</f>
        <v>30</v>
      </c>
      <c r="E155" s="70">
        <f t="shared" si="52"/>
        <v>900</v>
      </c>
      <c r="F155" s="70">
        <f t="shared" si="52"/>
        <v>186</v>
      </c>
      <c r="G155" s="70">
        <f t="shared" si="52"/>
        <v>104</v>
      </c>
      <c r="H155" s="70">
        <f t="shared" si="52"/>
        <v>0</v>
      </c>
      <c r="I155" s="70">
        <f t="shared" si="52"/>
        <v>82</v>
      </c>
      <c r="J155" s="70">
        <f t="shared" si="52"/>
        <v>714</v>
      </c>
      <c r="K155" s="70">
        <f>SUM(K146:K154)</f>
        <v>14.307692307692307</v>
      </c>
      <c r="L155" s="70">
        <f t="shared" si="52"/>
        <v>0</v>
      </c>
      <c r="M155" s="70" t="e">
        <f t="shared" si="52"/>
        <v>#DIV/0!</v>
      </c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7" t="s">
        <v>24</v>
      </c>
      <c r="D156" s="9">
        <f>30-D155</f>
        <v>0</v>
      </c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C158" s="2" t="s">
        <v>23</v>
      </c>
      <c r="D158" s="10">
        <f>D159+D160</f>
        <v>240</v>
      </c>
      <c r="E158" s="10">
        <f>E159+E160</f>
        <v>7200</v>
      </c>
      <c r="F158" s="11">
        <f>E158/$E$158*100</f>
        <v>100</v>
      </c>
      <c r="G158" s="12"/>
      <c r="H158" s="13"/>
      <c r="I158" s="13"/>
      <c r="J158" s="13"/>
      <c r="N158" s="61"/>
      <c r="P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B159" s="1" t="s">
        <v>15</v>
      </c>
      <c r="C159" s="2" t="s">
        <v>44</v>
      </c>
      <c r="D159" s="11">
        <f>SUMIF(B$10:B$154,B159,D$10:D$154)</f>
        <v>176</v>
      </c>
      <c r="E159" s="1">
        <f>D159*30</f>
        <v>5280</v>
      </c>
      <c r="F159" s="11">
        <f>E159/E$158*100</f>
        <v>73.333333333333329</v>
      </c>
      <c r="G159" s="1"/>
      <c r="I159" s="14"/>
      <c r="J159" s="14"/>
      <c r="N159" s="61"/>
      <c r="P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B160" s="1" t="s">
        <v>32</v>
      </c>
      <c r="C160" s="2" t="s">
        <v>45</v>
      </c>
      <c r="D160" s="11">
        <f>SUMIF(B$10:B$154,B160,D$10:D$154)</f>
        <v>64</v>
      </c>
      <c r="E160" s="1">
        <f t="shared" ref="E160:E167" si="53">D160*30</f>
        <v>1920</v>
      </c>
      <c r="F160" s="59">
        <f>E160/E$158*100</f>
        <v>26.666666666666668</v>
      </c>
      <c r="G160" s="1"/>
      <c r="N160" s="61"/>
      <c r="P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D161" s="1"/>
      <c r="E161" s="1"/>
      <c r="F161" s="1"/>
      <c r="G161" s="1"/>
      <c r="N161" s="61"/>
      <c r="P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C162" s="2" t="s">
        <v>163</v>
      </c>
      <c r="D162" s="15">
        <f>D163+D164</f>
        <v>91</v>
      </c>
      <c r="E162" s="15">
        <f t="shared" ref="E162" si="54">E163+E164</f>
        <v>2730</v>
      </c>
      <c r="F162" s="11">
        <f>E162/$E$162*100</f>
        <v>100</v>
      </c>
      <c r="G162" s="1"/>
      <c r="N162" s="61"/>
      <c r="P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A163" s="1" t="s">
        <v>17</v>
      </c>
      <c r="B163" s="1" t="s">
        <v>15</v>
      </c>
      <c r="C163" s="2" t="s">
        <v>44</v>
      </c>
      <c r="D163" s="1">
        <f>SUMIFS(D$10:D$154,A$10:A$154,A163,B$10:B$154,B163)</f>
        <v>79</v>
      </c>
      <c r="E163" s="1">
        <f t="shared" si="53"/>
        <v>2370</v>
      </c>
      <c r="F163" s="11">
        <f>E163/E$162*100</f>
        <v>86.813186813186817</v>
      </c>
      <c r="G163" s="1"/>
      <c r="N163" s="61"/>
      <c r="P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5">
      <c r="A164" s="1" t="s">
        <v>17</v>
      </c>
      <c r="B164" s="1" t="s">
        <v>32</v>
      </c>
      <c r="C164" s="2" t="s">
        <v>45</v>
      </c>
      <c r="D164" s="1">
        <f>SUMIFS(D$10:D$154,A$10:A$154,A164,B$10:B$154,B164)</f>
        <v>12</v>
      </c>
      <c r="E164" s="1">
        <f>D164*30</f>
        <v>360</v>
      </c>
      <c r="F164" s="11">
        <f>E164/E$162*100</f>
        <v>13.186813186813188</v>
      </c>
      <c r="G164" s="1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5">
      <c r="C165" s="2" t="s">
        <v>164</v>
      </c>
      <c r="D165" s="15">
        <f>D166+D167</f>
        <v>149</v>
      </c>
      <c r="E165" s="15">
        <f>E166+E167</f>
        <v>4470</v>
      </c>
      <c r="F165" s="15">
        <f>F166+F167</f>
        <v>100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spans="1:41" x14ac:dyDescent="0.25">
      <c r="A166" s="1" t="s">
        <v>13</v>
      </c>
      <c r="B166" s="1" t="s">
        <v>15</v>
      </c>
      <c r="C166" s="2" t="s">
        <v>44</v>
      </c>
      <c r="D166" s="1">
        <f>SUMIFS(D$10:D$154,A$10:A$154,A166,B$10:B$154,B166)</f>
        <v>97</v>
      </c>
      <c r="E166" s="1">
        <f t="shared" si="53"/>
        <v>2910</v>
      </c>
      <c r="F166" s="3">
        <f>E166/E$165*100</f>
        <v>65.100671140939596</v>
      </c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  <row r="167" spans="1:41" x14ac:dyDescent="0.25">
      <c r="A167" s="1" t="s">
        <v>13</v>
      </c>
      <c r="B167" s="1" t="s">
        <v>32</v>
      </c>
      <c r="C167" s="2" t="s">
        <v>45</v>
      </c>
      <c r="D167" s="1">
        <f>SUMIFS(D$10:D$154,A$10:A$154,A167,B$10:B$154,B167)</f>
        <v>52</v>
      </c>
      <c r="E167" s="1">
        <f t="shared" si="53"/>
        <v>1560</v>
      </c>
      <c r="F167" s="3">
        <f>E167/E$165*100</f>
        <v>34.899328859060404</v>
      </c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2:C28"/>
    <mergeCell ref="D22:D28"/>
    <mergeCell ref="E22:J22"/>
    <mergeCell ref="I25:I28"/>
    <mergeCell ref="K44:K50"/>
    <mergeCell ref="L44:L50"/>
    <mergeCell ref="M44:M50"/>
    <mergeCell ref="E45:E50"/>
    <mergeCell ref="F45:I45"/>
    <mergeCell ref="J45:J50"/>
    <mergeCell ref="F46:F50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6:I46"/>
    <mergeCell ref="G47:G50"/>
    <mergeCell ref="H47:H50"/>
    <mergeCell ref="I47:I50"/>
    <mergeCell ref="C62:C68"/>
    <mergeCell ref="D62:D68"/>
    <mergeCell ref="E62:J62"/>
    <mergeCell ref="I65:I68"/>
    <mergeCell ref="C44:C50"/>
    <mergeCell ref="D44:D50"/>
    <mergeCell ref="E44:J44"/>
    <mergeCell ref="K86:K92"/>
    <mergeCell ref="K62:K68"/>
    <mergeCell ref="C86:C92"/>
    <mergeCell ref="D86:D92"/>
    <mergeCell ref="E86:J86"/>
    <mergeCell ref="L62:L68"/>
    <mergeCell ref="M62:M68"/>
    <mergeCell ref="E63:E68"/>
    <mergeCell ref="F63:I63"/>
    <mergeCell ref="J63:J68"/>
    <mergeCell ref="F64:F68"/>
    <mergeCell ref="G64:I64"/>
    <mergeCell ref="G65:G68"/>
    <mergeCell ref="H65:H68"/>
    <mergeCell ref="L86:L92"/>
    <mergeCell ref="K103:K109"/>
    <mergeCell ref="L103:L109"/>
    <mergeCell ref="M86:M92"/>
    <mergeCell ref="E87:E92"/>
    <mergeCell ref="F87:I87"/>
    <mergeCell ref="J87:J92"/>
    <mergeCell ref="F88:F92"/>
    <mergeCell ref="G88:I88"/>
    <mergeCell ref="G89:G92"/>
    <mergeCell ref="H89:H92"/>
    <mergeCell ref="I89:I92"/>
    <mergeCell ref="M103:M109"/>
    <mergeCell ref="E104:E109"/>
    <mergeCell ref="F104:I104"/>
    <mergeCell ref="J104:J109"/>
    <mergeCell ref="F105:F109"/>
    <mergeCell ref="G105:I105"/>
    <mergeCell ref="G106:G109"/>
    <mergeCell ref="H106:H109"/>
    <mergeCell ref="C122:C128"/>
    <mergeCell ref="D122:D128"/>
    <mergeCell ref="E122:J122"/>
    <mergeCell ref="C103:C109"/>
    <mergeCell ref="D103:D109"/>
    <mergeCell ref="E103:J103"/>
    <mergeCell ref="I106:I109"/>
    <mergeCell ref="C139:C145"/>
    <mergeCell ref="D139:D145"/>
    <mergeCell ref="E139:J139"/>
    <mergeCell ref="I142:I145"/>
    <mergeCell ref="K139:K145"/>
    <mergeCell ref="L139:L145"/>
    <mergeCell ref="M122:M128"/>
    <mergeCell ref="E123:E128"/>
    <mergeCell ref="F123:I123"/>
    <mergeCell ref="J123:J128"/>
    <mergeCell ref="F124:F128"/>
    <mergeCell ref="G124:I124"/>
    <mergeCell ref="G125:G128"/>
    <mergeCell ref="H125:H128"/>
    <mergeCell ref="I125:I128"/>
    <mergeCell ref="M139:M145"/>
    <mergeCell ref="E140:E145"/>
    <mergeCell ref="F140:I140"/>
    <mergeCell ref="J140:J145"/>
    <mergeCell ref="F141:F145"/>
    <mergeCell ref="G141:I141"/>
    <mergeCell ref="G142:G145"/>
    <mergeCell ref="H142:H145"/>
    <mergeCell ref="K122:K128"/>
    <mergeCell ref="L122:L128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42" max="16383" man="1"/>
    <brk id="84" max="16383" man="1"/>
    <brk id="120" max="16383" man="1"/>
    <brk id="1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3"/>
  <sheetViews>
    <sheetView view="pageBreakPreview" topLeftCell="H132" zoomScale="80" zoomScaleNormal="100" zoomScaleSheetLayoutView="80" workbookViewId="0">
      <selection activeCell="AC150" sqref="AC150"/>
    </sheetView>
  </sheetViews>
  <sheetFormatPr defaultColWidth="9.140625" defaultRowHeight="15" x14ac:dyDescent="0.25"/>
  <cols>
    <col min="1" max="1" width="3.85546875" style="76" customWidth="1"/>
    <col min="2" max="2" width="4.5703125" style="76" customWidth="1"/>
    <col min="3" max="3" width="15" style="76" customWidth="1"/>
    <col min="4" max="4" width="47.5703125" style="77" customWidth="1"/>
    <col min="5" max="5" width="9.140625" style="78"/>
    <col min="6" max="6" width="7.140625" style="78" customWidth="1"/>
    <col min="7" max="7" width="7.28515625" style="78" customWidth="1"/>
    <col min="8" max="8" width="16" style="78" bestFit="1" customWidth="1"/>
    <col min="9" max="9" width="4.42578125" style="78" customWidth="1"/>
    <col min="10" max="10" width="13" style="78" customWidth="1"/>
    <col min="11" max="11" width="5.5703125" style="78" customWidth="1"/>
    <col min="12" max="12" width="7" style="78" customWidth="1"/>
    <col min="13" max="13" width="7.7109375" style="78" customWidth="1"/>
    <col min="14" max="14" width="9.140625" style="78"/>
    <col min="15" max="15" width="5" style="3" customWidth="1"/>
    <col min="16" max="16" width="3.85546875" customWidth="1"/>
    <col min="17" max="17" width="7" customWidth="1"/>
    <col min="18" max="18" width="47.5703125" customWidth="1"/>
    <col min="20" max="20" width="7.140625" customWidth="1"/>
    <col min="21" max="21" width="7.28515625" customWidth="1"/>
    <col min="22" max="24" width="4.42578125" customWidth="1"/>
    <col min="25" max="25" width="5.5703125" customWidth="1"/>
    <col min="26" max="26" width="7" customWidth="1"/>
    <col min="27" max="27" width="11" customWidth="1"/>
    <col min="30" max="30" width="21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3"/>
  </cols>
  <sheetData>
    <row r="1" spans="1:42" x14ac:dyDescent="0.25">
      <c r="D1" s="756" t="s">
        <v>180</v>
      </c>
      <c r="E1" s="756"/>
      <c r="F1" s="756"/>
      <c r="G1" s="756"/>
      <c r="H1" s="756"/>
      <c r="I1" s="756"/>
      <c r="J1" s="756"/>
      <c r="K1" s="756"/>
      <c r="L1" s="756"/>
      <c r="M1" s="756"/>
      <c r="N1" s="756"/>
      <c r="R1" t="s">
        <v>250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5" customHeight="1" x14ac:dyDescent="0.2">
      <c r="D2" s="77" t="s">
        <v>169</v>
      </c>
      <c r="P2" s="1"/>
      <c r="Q2" s="1"/>
      <c r="R2" s="2" t="s">
        <v>169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" customHeight="1" x14ac:dyDescent="0.2">
      <c r="D3" s="754" t="s">
        <v>0</v>
      </c>
      <c r="E3" s="749" t="s">
        <v>1</v>
      </c>
      <c r="F3" s="753" t="s">
        <v>2</v>
      </c>
      <c r="G3" s="753"/>
      <c r="H3" s="753"/>
      <c r="I3" s="753"/>
      <c r="J3" s="753"/>
      <c r="K3" s="750"/>
      <c r="L3" s="749" t="s">
        <v>3</v>
      </c>
      <c r="M3" s="749" t="s">
        <v>4</v>
      </c>
      <c r="N3" s="749" t="s">
        <v>5</v>
      </c>
      <c r="P3" s="1"/>
      <c r="Q3" s="1"/>
      <c r="R3" s="746" t="s">
        <v>0</v>
      </c>
      <c r="S3" s="742" t="s">
        <v>1</v>
      </c>
      <c r="T3" s="745" t="s">
        <v>2</v>
      </c>
      <c r="U3" s="745"/>
      <c r="V3" s="745"/>
      <c r="W3" s="745"/>
      <c r="X3" s="745"/>
      <c r="Y3" s="524"/>
      <c r="Z3" s="742" t="s">
        <v>3</v>
      </c>
      <c r="AA3" s="742" t="s">
        <v>4</v>
      </c>
      <c r="AB3" s="742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" customHeight="1" x14ac:dyDescent="0.2">
      <c r="D4" s="754"/>
      <c r="E4" s="749"/>
      <c r="F4" s="749" t="s">
        <v>6</v>
      </c>
      <c r="G4" s="751" t="s">
        <v>7</v>
      </c>
      <c r="H4" s="751"/>
      <c r="I4" s="751"/>
      <c r="J4" s="751"/>
      <c r="K4" s="749" t="s">
        <v>8</v>
      </c>
      <c r="L4" s="749"/>
      <c r="M4" s="749"/>
      <c r="N4" s="749"/>
      <c r="P4" s="1"/>
      <c r="Q4" s="1"/>
      <c r="R4" s="746"/>
      <c r="S4" s="742"/>
      <c r="T4" s="742" t="s">
        <v>6</v>
      </c>
      <c r="U4" s="743" t="s">
        <v>7</v>
      </c>
      <c r="V4" s="743"/>
      <c r="W4" s="743"/>
      <c r="X4" s="743"/>
      <c r="Y4" s="742" t="s">
        <v>8</v>
      </c>
      <c r="Z4" s="742"/>
      <c r="AA4" s="742"/>
      <c r="AB4" s="742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" customHeight="1" x14ac:dyDescent="0.2">
      <c r="D5" s="754"/>
      <c r="E5" s="749"/>
      <c r="F5" s="750"/>
      <c r="G5" s="749" t="s">
        <v>9</v>
      </c>
      <c r="H5" s="753" t="s">
        <v>10</v>
      </c>
      <c r="I5" s="750"/>
      <c r="J5" s="750"/>
      <c r="K5" s="750"/>
      <c r="L5" s="749"/>
      <c r="M5" s="749"/>
      <c r="N5" s="749"/>
      <c r="P5" s="1"/>
      <c r="Q5" s="1"/>
      <c r="R5" s="746"/>
      <c r="S5" s="742"/>
      <c r="T5" s="524"/>
      <c r="U5" s="742" t="s">
        <v>9</v>
      </c>
      <c r="V5" s="745" t="s">
        <v>10</v>
      </c>
      <c r="W5" s="524"/>
      <c r="X5" s="524"/>
      <c r="Y5" s="524"/>
      <c r="Z5" s="742"/>
      <c r="AA5" s="742"/>
      <c r="AB5" s="742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2.75" customHeight="1" x14ac:dyDescent="0.2">
      <c r="D6" s="754"/>
      <c r="E6" s="749"/>
      <c r="F6" s="750"/>
      <c r="G6" s="752"/>
      <c r="H6" s="749" t="s">
        <v>11</v>
      </c>
      <c r="I6" s="749" t="s">
        <v>12</v>
      </c>
      <c r="J6" s="749" t="s">
        <v>13</v>
      </c>
      <c r="K6" s="750"/>
      <c r="L6" s="749"/>
      <c r="M6" s="749"/>
      <c r="N6" s="749"/>
      <c r="P6" s="1"/>
      <c r="Q6" s="1"/>
      <c r="R6" s="746"/>
      <c r="S6" s="742"/>
      <c r="T6" s="524"/>
      <c r="U6" s="744"/>
      <c r="V6" s="742" t="s">
        <v>11</v>
      </c>
      <c r="W6" s="742" t="s">
        <v>12</v>
      </c>
      <c r="X6" s="742" t="s">
        <v>13</v>
      </c>
      <c r="Y6" s="524"/>
      <c r="Z6" s="742"/>
      <c r="AA6" s="742"/>
      <c r="AB6" s="742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" customHeight="1" x14ac:dyDescent="0.2">
      <c r="D7" s="754"/>
      <c r="E7" s="749"/>
      <c r="F7" s="750"/>
      <c r="G7" s="752"/>
      <c r="H7" s="749"/>
      <c r="I7" s="749"/>
      <c r="J7" s="749"/>
      <c r="K7" s="750"/>
      <c r="L7" s="749"/>
      <c r="M7" s="749"/>
      <c r="N7" s="749"/>
      <c r="P7" s="1"/>
      <c r="Q7" s="1"/>
      <c r="R7" s="746"/>
      <c r="S7" s="742"/>
      <c r="T7" s="524"/>
      <c r="U7" s="744"/>
      <c r="V7" s="742"/>
      <c r="W7" s="742"/>
      <c r="X7" s="742"/>
      <c r="Y7" s="524"/>
      <c r="Z7" s="742"/>
      <c r="AA7" s="742"/>
      <c r="AB7" s="742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2.75" x14ac:dyDescent="0.2">
      <c r="D8" s="754"/>
      <c r="E8" s="749"/>
      <c r="F8" s="750"/>
      <c r="G8" s="752"/>
      <c r="H8" s="749"/>
      <c r="I8" s="749"/>
      <c r="J8" s="749"/>
      <c r="K8" s="750"/>
      <c r="L8" s="749"/>
      <c r="M8" s="749"/>
      <c r="N8" s="749"/>
      <c r="P8" s="1"/>
      <c r="Q8" s="1"/>
      <c r="R8" s="746"/>
      <c r="S8" s="742"/>
      <c r="T8" s="524"/>
      <c r="U8" s="744"/>
      <c r="V8" s="742"/>
      <c r="W8" s="742"/>
      <c r="X8" s="742"/>
      <c r="Y8" s="524"/>
      <c r="Z8" s="742"/>
      <c r="AA8" s="742"/>
      <c r="AB8" s="742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3.75" customHeight="1" x14ac:dyDescent="0.2">
      <c r="D9" s="754"/>
      <c r="E9" s="749"/>
      <c r="F9" s="750"/>
      <c r="G9" s="752"/>
      <c r="H9" s="749"/>
      <c r="I9" s="749"/>
      <c r="J9" s="749"/>
      <c r="K9" s="750"/>
      <c r="L9" s="749"/>
      <c r="M9" s="749"/>
      <c r="N9" s="749"/>
      <c r="P9" s="1"/>
      <c r="Q9" s="1"/>
      <c r="R9" s="746"/>
      <c r="S9" s="742"/>
      <c r="T9" s="524"/>
      <c r="U9" s="744"/>
      <c r="V9" s="742"/>
      <c r="W9" s="742"/>
      <c r="X9" s="742"/>
      <c r="Y9" s="524"/>
      <c r="Z9" s="742"/>
      <c r="AA9" s="742"/>
      <c r="AB9" s="74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2.75" x14ac:dyDescent="0.2">
      <c r="A10" s="76" t="s">
        <v>17</v>
      </c>
      <c r="B10" s="76" t="s">
        <v>15</v>
      </c>
      <c r="D10" s="79" t="s">
        <v>16</v>
      </c>
      <c r="E10" s="80">
        <v>3</v>
      </c>
      <c r="F10" s="81">
        <f>E10*30</f>
        <v>90</v>
      </c>
      <c r="G10" s="81">
        <f>H10+I10+J10</f>
        <v>45</v>
      </c>
      <c r="H10" s="81"/>
      <c r="I10" s="81"/>
      <c r="J10" s="81">
        <v>45</v>
      </c>
      <c r="K10" s="81">
        <f>F10-G10</f>
        <v>45</v>
      </c>
      <c r="L10" s="82">
        <f>G10/15</f>
        <v>3</v>
      </c>
      <c r="M10" s="81" t="s">
        <v>17</v>
      </c>
      <c r="N10" s="82">
        <f>G10/F10*100</f>
        <v>50</v>
      </c>
      <c r="O10" s="3" t="s">
        <v>198</v>
      </c>
      <c r="P10" s="1" t="s">
        <v>17</v>
      </c>
      <c r="Q10" s="1" t="s">
        <v>15</v>
      </c>
      <c r="R10" s="4" t="s">
        <v>16</v>
      </c>
      <c r="S10" s="5">
        <v>4</v>
      </c>
      <c r="T10" s="65">
        <f>S10*30</f>
        <v>120</v>
      </c>
      <c r="U10" s="65">
        <f>V10+W10+X10</f>
        <v>45</v>
      </c>
      <c r="V10" s="65"/>
      <c r="W10" s="65"/>
      <c r="X10" s="74">
        <v>45</v>
      </c>
      <c r="Y10" s="65">
        <f>T10-U10</f>
        <v>75</v>
      </c>
      <c r="Z10" s="64">
        <f>U10/15</f>
        <v>3</v>
      </c>
      <c r="AA10" s="65" t="s">
        <v>17</v>
      </c>
      <c r="AB10" s="64">
        <f>U10/T10*100</f>
        <v>37.5</v>
      </c>
      <c r="AC10" s="3" t="s">
        <v>235</v>
      </c>
      <c r="AD10" s="3" t="s">
        <v>251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2.75" x14ac:dyDescent="0.2">
      <c r="A11" s="76" t="s">
        <v>17</v>
      </c>
      <c r="B11" s="76" t="s">
        <v>15</v>
      </c>
      <c r="D11" s="79" t="s">
        <v>18</v>
      </c>
      <c r="E11" s="82">
        <v>3</v>
      </c>
      <c r="F11" s="81">
        <f t="shared" ref="F11:F16" si="0">E11*30</f>
        <v>90</v>
      </c>
      <c r="G11" s="81">
        <f>H11+I11+J11</f>
        <v>60</v>
      </c>
      <c r="H11" s="81"/>
      <c r="I11" s="81"/>
      <c r="J11" s="81">
        <v>60</v>
      </c>
      <c r="K11" s="81">
        <f t="shared" ref="K11:K16" si="1">F11-G11</f>
        <v>30</v>
      </c>
      <c r="L11" s="82">
        <f t="shared" ref="L11:L16" si="2">G11/15</f>
        <v>4</v>
      </c>
      <c r="M11" s="81" t="s">
        <v>17</v>
      </c>
      <c r="N11" s="82">
        <f t="shared" ref="N11:N16" si="3">G11/F11*100</f>
        <v>66.666666666666657</v>
      </c>
      <c r="O11" s="3" t="s">
        <v>198</v>
      </c>
      <c r="P11" s="1" t="s">
        <v>17</v>
      </c>
      <c r="Q11" s="1" t="s">
        <v>15</v>
      </c>
      <c r="R11" s="4" t="s">
        <v>176</v>
      </c>
      <c r="S11" s="64">
        <v>7</v>
      </c>
      <c r="T11" s="65">
        <f t="shared" ref="T11:T15" si="4">S11*30</f>
        <v>210</v>
      </c>
      <c r="U11" s="65">
        <f t="shared" ref="U11:U15" si="5">V11+W11+X11</f>
        <v>75</v>
      </c>
      <c r="V11" s="65">
        <v>45</v>
      </c>
      <c r="W11" s="65"/>
      <c r="X11" s="65">
        <v>30</v>
      </c>
      <c r="Y11" s="65">
        <f t="shared" ref="Y11:Y15" si="6">T11-U11</f>
        <v>135</v>
      </c>
      <c r="Z11" s="64">
        <f t="shared" ref="Z11:Z15" si="7">U11/15</f>
        <v>5</v>
      </c>
      <c r="AA11" s="65" t="s">
        <v>19</v>
      </c>
      <c r="AB11" s="64">
        <f t="shared" ref="AB11:AB15" si="8">U11/T11*100</f>
        <v>35.714285714285715</v>
      </c>
      <c r="AC11" s="3" t="s">
        <v>194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2.75" x14ac:dyDescent="0.2">
      <c r="A12" s="76" t="s">
        <v>17</v>
      </c>
      <c r="B12" s="76" t="s">
        <v>15</v>
      </c>
      <c r="D12" s="79" t="s">
        <v>176</v>
      </c>
      <c r="E12" s="82">
        <v>7</v>
      </c>
      <c r="F12" s="81">
        <f t="shared" si="0"/>
        <v>210</v>
      </c>
      <c r="G12" s="81">
        <f t="shared" ref="G12:G16" si="9">H12+I12+J12</f>
        <v>75</v>
      </c>
      <c r="H12" s="81">
        <v>45</v>
      </c>
      <c r="I12" s="81"/>
      <c r="J12" s="81">
        <v>30</v>
      </c>
      <c r="K12" s="81">
        <f t="shared" si="1"/>
        <v>135</v>
      </c>
      <c r="L12" s="82">
        <f t="shared" si="2"/>
        <v>5</v>
      </c>
      <c r="M12" s="81" t="s">
        <v>19</v>
      </c>
      <c r="N12" s="82">
        <f t="shared" si="3"/>
        <v>35.714285714285715</v>
      </c>
      <c r="O12" s="3" t="s">
        <v>198</v>
      </c>
      <c r="P12" s="1" t="s">
        <v>17</v>
      </c>
      <c r="Q12" s="1" t="s">
        <v>15</v>
      </c>
      <c r="R12" s="4" t="s">
        <v>20</v>
      </c>
      <c r="S12" s="64">
        <v>6</v>
      </c>
      <c r="T12" s="65">
        <f t="shared" si="4"/>
        <v>180</v>
      </c>
      <c r="U12" s="65">
        <f t="shared" si="5"/>
        <v>75</v>
      </c>
      <c r="V12" s="65">
        <v>30</v>
      </c>
      <c r="W12" s="65"/>
      <c r="X12" s="65">
        <v>45</v>
      </c>
      <c r="Y12" s="65">
        <f t="shared" si="6"/>
        <v>105</v>
      </c>
      <c r="Z12" s="64">
        <f t="shared" si="7"/>
        <v>5</v>
      </c>
      <c r="AA12" s="65" t="s">
        <v>19</v>
      </c>
      <c r="AB12" s="64">
        <f t="shared" si="8"/>
        <v>41.666666666666671</v>
      </c>
      <c r="AC12" s="3" t="s">
        <v>242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2.75" x14ac:dyDescent="0.2">
      <c r="A13" s="76" t="s">
        <v>17</v>
      </c>
      <c r="B13" s="76" t="s">
        <v>15</v>
      </c>
      <c r="D13" s="79" t="s">
        <v>20</v>
      </c>
      <c r="E13" s="82">
        <v>6</v>
      </c>
      <c r="F13" s="81">
        <f t="shared" si="0"/>
        <v>180</v>
      </c>
      <c r="G13" s="81">
        <f t="shared" si="9"/>
        <v>75</v>
      </c>
      <c r="H13" s="81">
        <v>30</v>
      </c>
      <c r="I13" s="81"/>
      <c r="J13" s="81">
        <v>45</v>
      </c>
      <c r="K13" s="81">
        <f t="shared" si="1"/>
        <v>105</v>
      </c>
      <c r="L13" s="82">
        <f t="shared" si="2"/>
        <v>5</v>
      </c>
      <c r="M13" s="81" t="s">
        <v>19</v>
      </c>
      <c r="N13" s="82">
        <f t="shared" si="3"/>
        <v>41.666666666666671</v>
      </c>
      <c r="O13" s="3" t="s">
        <v>198</v>
      </c>
      <c r="P13" s="1" t="s">
        <v>17</v>
      </c>
      <c r="Q13" s="1" t="s">
        <v>15</v>
      </c>
      <c r="R13" s="4" t="s">
        <v>21</v>
      </c>
      <c r="S13" s="64">
        <v>6</v>
      </c>
      <c r="T13" s="65">
        <f t="shared" si="4"/>
        <v>180</v>
      </c>
      <c r="U13" s="65">
        <f t="shared" si="5"/>
        <v>75</v>
      </c>
      <c r="V13" s="65">
        <v>30</v>
      </c>
      <c r="W13" s="65"/>
      <c r="X13" s="65">
        <v>45</v>
      </c>
      <c r="Y13" s="65">
        <f t="shared" si="6"/>
        <v>105</v>
      </c>
      <c r="Z13" s="64">
        <f t="shared" si="7"/>
        <v>5</v>
      </c>
      <c r="AA13" s="65" t="s">
        <v>19</v>
      </c>
      <c r="AB13" s="64">
        <f t="shared" si="8"/>
        <v>41.666666666666671</v>
      </c>
      <c r="AC13" s="3" t="s">
        <v>195</v>
      </c>
      <c r="AD13" s="3" t="s">
        <v>251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2.75" x14ac:dyDescent="0.2">
      <c r="A14" s="76" t="s">
        <v>17</v>
      </c>
      <c r="B14" s="76" t="s">
        <v>15</v>
      </c>
      <c r="D14" s="79" t="s">
        <v>21</v>
      </c>
      <c r="E14" s="82">
        <v>5</v>
      </c>
      <c r="F14" s="81">
        <f t="shared" si="0"/>
        <v>150</v>
      </c>
      <c r="G14" s="81">
        <f t="shared" si="9"/>
        <v>60</v>
      </c>
      <c r="H14" s="81">
        <v>30</v>
      </c>
      <c r="I14" s="81"/>
      <c r="J14" s="81">
        <v>30</v>
      </c>
      <c r="K14" s="81">
        <f t="shared" si="1"/>
        <v>90</v>
      </c>
      <c r="L14" s="82">
        <f t="shared" si="2"/>
        <v>4</v>
      </c>
      <c r="M14" s="81" t="s">
        <v>19</v>
      </c>
      <c r="N14" s="82">
        <f t="shared" si="3"/>
        <v>40</v>
      </c>
      <c r="O14" s="3" t="s">
        <v>195</v>
      </c>
      <c r="P14" s="1" t="s">
        <v>17</v>
      </c>
      <c r="Q14" s="1" t="s">
        <v>15</v>
      </c>
      <c r="R14" s="4" t="s">
        <v>22</v>
      </c>
      <c r="S14" s="64">
        <v>6</v>
      </c>
      <c r="T14" s="65">
        <f t="shared" si="4"/>
        <v>180</v>
      </c>
      <c r="U14" s="65">
        <f t="shared" si="5"/>
        <v>60</v>
      </c>
      <c r="V14" s="65">
        <v>15</v>
      </c>
      <c r="W14" s="65">
        <v>45</v>
      </c>
      <c r="X14" s="65"/>
      <c r="Y14" s="65">
        <f t="shared" si="6"/>
        <v>120</v>
      </c>
      <c r="Z14" s="64">
        <f t="shared" si="7"/>
        <v>4</v>
      </c>
      <c r="AA14" s="65" t="s">
        <v>30</v>
      </c>
      <c r="AB14" s="64">
        <f t="shared" si="8"/>
        <v>33.333333333333329</v>
      </c>
      <c r="AC14" s="3" t="s">
        <v>19</v>
      </c>
      <c r="AD14" s="3" t="s">
        <v>251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2.75" x14ac:dyDescent="0.2">
      <c r="A15" s="76" t="s">
        <v>17</v>
      </c>
      <c r="B15" s="76" t="s">
        <v>15</v>
      </c>
      <c r="D15" s="79" t="s">
        <v>22</v>
      </c>
      <c r="E15" s="82">
        <v>5</v>
      </c>
      <c r="F15" s="81">
        <f t="shared" si="0"/>
        <v>150</v>
      </c>
      <c r="G15" s="81">
        <f t="shared" si="9"/>
        <v>60</v>
      </c>
      <c r="H15" s="81">
        <v>15</v>
      </c>
      <c r="I15" s="81">
        <v>45</v>
      </c>
      <c r="J15" s="81"/>
      <c r="K15" s="81">
        <f t="shared" si="1"/>
        <v>90</v>
      </c>
      <c r="L15" s="82">
        <f t="shared" si="2"/>
        <v>4</v>
      </c>
      <c r="M15" s="81" t="s">
        <v>30</v>
      </c>
      <c r="N15" s="82">
        <f t="shared" si="3"/>
        <v>40</v>
      </c>
      <c r="O15" s="3" t="s">
        <v>198</v>
      </c>
      <c r="P15" s="1" t="s">
        <v>17</v>
      </c>
      <c r="Q15" s="1" t="s">
        <v>15</v>
      </c>
      <c r="R15" s="4" t="s">
        <v>200</v>
      </c>
      <c r="S15" s="64">
        <v>1</v>
      </c>
      <c r="T15" s="65">
        <f t="shared" si="4"/>
        <v>30</v>
      </c>
      <c r="U15" s="65">
        <f t="shared" si="5"/>
        <v>15</v>
      </c>
      <c r="V15" s="65">
        <v>8</v>
      </c>
      <c r="W15" s="65"/>
      <c r="X15" s="65">
        <v>7</v>
      </c>
      <c r="Y15" s="65">
        <f t="shared" si="6"/>
        <v>15</v>
      </c>
      <c r="Z15" s="64">
        <f t="shared" si="7"/>
        <v>1</v>
      </c>
      <c r="AA15" s="65" t="s">
        <v>17</v>
      </c>
      <c r="AB15" s="64">
        <f t="shared" si="8"/>
        <v>50</v>
      </c>
      <c r="AC15" s="3" t="s">
        <v>195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2.75" x14ac:dyDescent="0.2">
      <c r="A16" s="76" t="s">
        <v>17</v>
      </c>
      <c r="B16" s="76" t="s">
        <v>15</v>
      </c>
      <c r="D16" s="79" t="s">
        <v>200</v>
      </c>
      <c r="E16" s="82">
        <v>1</v>
      </c>
      <c r="F16" s="81">
        <f t="shared" si="0"/>
        <v>30</v>
      </c>
      <c r="G16" s="81">
        <f t="shared" si="9"/>
        <v>15</v>
      </c>
      <c r="H16" s="81">
        <v>8</v>
      </c>
      <c r="I16" s="81"/>
      <c r="J16" s="81">
        <v>7</v>
      </c>
      <c r="K16" s="81">
        <f t="shared" si="1"/>
        <v>15</v>
      </c>
      <c r="L16" s="82">
        <f t="shared" si="2"/>
        <v>1</v>
      </c>
      <c r="M16" s="81" t="s">
        <v>17</v>
      </c>
      <c r="N16" s="82">
        <f t="shared" si="3"/>
        <v>50</v>
      </c>
      <c r="O16" s="3" t="s">
        <v>195</v>
      </c>
      <c r="P16" s="1"/>
      <c r="Q16" s="1"/>
      <c r="R16" s="6" t="s">
        <v>23</v>
      </c>
      <c r="S16" s="60">
        <f t="shared" ref="S16:Z16" si="10">SUM(S10:S15)</f>
        <v>30</v>
      </c>
      <c r="T16" s="70">
        <f t="shared" si="10"/>
        <v>900</v>
      </c>
      <c r="U16" s="70">
        <f t="shared" si="10"/>
        <v>345</v>
      </c>
      <c r="V16" s="70">
        <f t="shared" si="10"/>
        <v>128</v>
      </c>
      <c r="W16" s="70">
        <f t="shared" si="10"/>
        <v>45</v>
      </c>
      <c r="X16" s="70">
        <f t="shared" si="10"/>
        <v>172</v>
      </c>
      <c r="Y16" s="70">
        <f t="shared" si="10"/>
        <v>555</v>
      </c>
      <c r="Z16" s="70">
        <f t="shared" si="10"/>
        <v>23</v>
      </c>
      <c r="AA16" s="70"/>
      <c r="AB16" s="70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2.75" x14ac:dyDescent="0.2">
      <c r="D17" s="83" t="s">
        <v>23</v>
      </c>
      <c r="E17" s="84">
        <f t="shared" ref="E17:L17" si="11">SUM(E10:E16)</f>
        <v>30</v>
      </c>
      <c r="F17" s="85">
        <f t="shared" si="11"/>
        <v>900</v>
      </c>
      <c r="G17" s="85">
        <f t="shared" si="11"/>
        <v>390</v>
      </c>
      <c r="H17" s="85">
        <f t="shared" si="11"/>
        <v>128</v>
      </c>
      <c r="I17" s="85">
        <f t="shared" si="11"/>
        <v>45</v>
      </c>
      <c r="J17" s="85">
        <f t="shared" si="11"/>
        <v>217</v>
      </c>
      <c r="K17" s="85">
        <f t="shared" si="11"/>
        <v>510</v>
      </c>
      <c r="L17" s="85">
        <f t="shared" si="11"/>
        <v>26</v>
      </c>
      <c r="M17" s="85"/>
      <c r="N17" s="85"/>
      <c r="P17" s="1"/>
      <c r="Q17" s="1"/>
      <c r="R17" s="7" t="s">
        <v>24</v>
      </c>
      <c r="S17" s="8">
        <f>30-S16</f>
        <v>0</v>
      </c>
      <c r="T17" s="8"/>
      <c r="U17" s="8"/>
      <c r="V17" s="8"/>
      <c r="W17" s="8"/>
      <c r="X17" s="8"/>
      <c r="Y17" s="8"/>
      <c r="Z17" s="8"/>
      <c r="AA17" s="8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2.75" x14ac:dyDescent="0.2">
      <c r="D18" s="86" t="s">
        <v>24</v>
      </c>
      <c r="E18" s="87">
        <f>30-E17</f>
        <v>0</v>
      </c>
      <c r="F18" s="87"/>
      <c r="G18" s="87"/>
      <c r="H18" s="87"/>
      <c r="I18" s="87"/>
      <c r="J18" s="87"/>
      <c r="K18" s="87"/>
      <c r="L18" s="87"/>
      <c r="M18" s="87"/>
      <c r="P18" s="1"/>
      <c r="Q18" s="1"/>
      <c r="R18" s="2" t="s">
        <v>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2.75" x14ac:dyDescent="0.2">
      <c r="D19" s="77" t="s">
        <v>25</v>
      </c>
      <c r="P19" s="1"/>
      <c r="Q19" s="1"/>
      <c r="R19" s="746" t="s">
        <v>0</v>
      </c>
      <c r="S19" s="742" t="s">
        <v>1</v>
      </c>
      <c r="T19" s="745" t="s">
        <v>2</v>
      </c>
      <c r="U19" s="745"/>
      <c r="V19" s="745"/>
      <c r="W19" s="745"/>
      <c r="X19" s="745"/>
      <c r="Y19" s="524"/>
      <c r="Z19" s="742" t="s">
        <v>3</v>
      </c>
      <c r="AA19" s="742" t="s">
        <v>4</v>
      </c>
      <c r="AB19" s="742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" customHeight="1" x14ac:dyDescent="0.2">
      <c r="D20" s="754" t="s">
        <v>0</v>
      </c>
      <c r="E20" s="749" t="s">
        <v>1</v>
      </c>
      <c r="F20" s="753" t="s">
        <v>2</v>
      </c>
      <c r="G20" s="753"/>
      <c r="H20" s="753"/>
      <c r="I20" s="753"/>
      <c r="J20" s="753"/>
      <c r="K20" s="750"/>
      <c r="L20" s="749" t="s">
        <v>3</v>
      </c>
      <c r="M20" s="749" t="s">
        <v>4</v>
      </c>
      <c r="N20" s="749" t="s">
        <v>5</v>
      </c>
      <c r="P20" s="1"/>
      <c r="Q20" s="1"/>
      <c r="R20" s="746"/>
      <c r="S20" s="742"/>
      <c r="T20" s="742" t="s">
        <v>6</v>
      </c>
      <c r="U20" s="743" t="s">
        <v>7</v>
      </c>
      <c r="V20" s="743"/>
      <c r="W20" s="743"/>
      <c r="X20" s="743"/>
      <c r="Y20" s="742" t="s">
        <v>26</v>
      </c>
      <c r="Z20" s="742"/>
      <c r="AA20" s="742"/>
      <c r="AB20" s="742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" customHeight="1" x14ac:dyDescent="0.2">
      <c r="D21" s="754"/>
      <c r="E21" s="749"/>
      <c r="F21" s="749" t="s">
        <v>6</v>
      </c>
      <c r="G21" s="751" t="s">
        <v>7</v>
      </c>
      <c r="H21" s="751"/>
      <c r="I21" s="751"/>
      <c r="J21" s="751"/>
      <c r="K21" s="749" t="s">
        <v>26</v>
      </c>
      <c r="L21" s="749"/>
      <c r="M21" s="749"/>
      <c r="N21" s="749"/>
      <c r="P21" s="1"/>
      <c r="Q21" s="1"/>
      <c r="R21" s="746"/>
      <c r="S21" s="742"/>
      <c r="T21" s="524"/>
      <c r="U21" s="742" t="s">
        <v>9</v>
      </c>
      <c r="V21" s="745" t="s">
        <v>10</v>
      </c>
      <c r="W21" s="524"/>
      <c r="X21" s="524"/>
      <c r="Y21" s="524"/>
      <c r="Z21" s="742"/>
      <c r="AA21" s="742"/>
      <c r="AB21" s="742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" customHeight="1" x14ac:dyDescent="0.2">
      <c r="D22" s="754"/>
      <c r="E22" s="749"/>
      <c r="F22" s="750"/>
      <c r="G22" s="749" t="s">
        <v>9</v>
      </c>
      <c r="H22" s="753" t="s">
        <v>10</v>
      </c>
      <c r="I22" s="750"/>
      <c r="J22" s="750"/>
      <c r="K22" s="750"/>
      <c r="L22" s="749"/>
      <c r="M22" s="749"/>
      <c r="N22" s="749"/>
      <c r="P22" s="1"/>
      <c r="Q22" s="1"/>
      <c r="R22" s="746"/>
      <c r="S22" s="742"/>
      <c r="T22" s="524"/>
      <c r="U22" s="744"/>
      <c r="V22" s="748" t="s">
        <v>27</v>
      </c>
      <c r="W22" s="748" t="s">
        <v>28</v>
      </c>
      <c r="X22" s="748" t="s">
        <v>29</v>
      </c>
      <c r="Y22" s="524"/>
      <c r="Z22" s="742"/>
      <c r="AA22" s="742"/>
      <c r="AB22" s="742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 customHeight="1" x14ac:dyDescent="0.2">
      <c r="D23" s="754"/>
      <c r="E23" s="749"/>
      <c r="F23" s="750"/>
      <c r="G23" s="752"/>
      <c r="H23" s="755" t="s">
        <v>27</v>
      </c>
      <c r="I23" s="755" t="s">
        <v>28</v>
      </c>
      <c r="J23" s="755" t="s">
        <v>29</v>
      </c>
      <c r="K23" s="750"/>
      <c r="L23" s="749"/>
      <c r="M23" s="749"/>
      <c r="N23" s="749"/>
      <c r="P23" s="1"/>
      <c r="Q23" s="1"/>
      <c r="R23" s="746"/>
      <c r="S23" s="742"/>
      <c r="T23" s="524"/>
      <c r="U23" s="744"/>
      <c r="V23" s="748"/>
      <c r="W23" s="748"/>
      <c r="X23" s="748"/>
      <c r="Y23" s="524"/>
      <c r="Z23" s="742"/>
      <c r="AA23" s="742"/>
      <c r="AB23" s="742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2.75" x14ac:dyDescent="0.2">
      <c r="D24" s="754"/>
      <c r="E24" s="749"/>
      <c r="F24" s="750"/>
      <c r="G24" s="752"/>
      <c r="H24" s="755"/>
      <c r="I24" s="755"/>
      <c r="J24" s="755"/>
      <c r="K24" s="750"/>
      <c r="L24" s="749"/>
      <c r="M24" s="749"/>
      <c r="N24" s="749"/>
      <c r="P24" s="1"/>
      <c r="Q24" s="1"/>
      <c r="R24" s="746"/>
      <c r="S24" s="742"/>
      <c r="T24" s="524"/>
      <c r="U24" s="744"/>
      <c r="V24" s="748"/>
      <c r="W24" s="748"/>
      <c r="X24" s="748"/>
      <c r="Y24" s="524"/>
      <c r="Z24" s="742"/>
      <c r="AA24" s="742"/>
      <c r="AB24" s="742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2.75" x14ac:dyDescent="0.2">
      <c r="D25" s="754"/>
      <c r="E25" s="749"/>
      <c r="F25" s="750"/>
      <c r="G25" s="752"/>
      <c r="H25" s="755"/>
      <c r="I25" s="755"/>
      <c r="J25" s="755"/>
      <c r="K25" s="750"/>
      <c r="L25" s="749"/>
      <c r="M25" s="749"/>
      <c r="N25" s="749"/>
      <c r="P25" s="1"/>
      <c r="Q25" s="1"/>
      <c r="R25" s="746"/>
      <c r="S25" s="742"/>
      <c r="T25" s="524"/>
      <c r="U25" s="744"/>
      <c r="V25" s="748"/>
      <c r="W25" s="748"/>
      <c r="X25" s="748"/>
      <c r="Y25" s="524"/>
      <c r="Z25" s="742"/>
      <c r="AA25" s="742"/>
      <c r="AB25" s="742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2.75" x14ac:dyDescent="0.2">
      <c r="D26" s="754"/>
      <c r="E26" s="749"/>
      <c r="F26" s="750"/>
      <c r="G26" s="752"/>
      <c r="H26" s="755"/>
      <c r="I26" s="755"/>
      <c r="J26" s="755"/>
      <c r="K26" s="750"/>
      <c r="L26" s="749"/>
      <c r="M26" s="749"/>
      <c r="N26" s="749"/>
      <c r="P26" s="1" t="s">
        <v>17</v>
      </c>
      <c r="Q26" s="1" t="s">
        <v>15</v>
      </c>
      <c r="R26" s="4" t="s">
        <v>16</v>
      </c>
      <c r="S26" s="5">
        <v>3</v>
      </c>
      <c r="T26" s="65">
        <f>S26*30</f>
        <v>90</v>
      </c>
      <c r="U26" s="65">
        <f>V26+W26+X26</f>
        <v>36</v>
      </c>
      <c r="V26" s="65"/>
      <c r="W26" s="65"/>
      <c r="X26" s="65">
        <v>36</v>
      </c>
      <c r="Y26" s="65">
        <f>T26-U26</f>
        <v>54</v>
      </c>
      <c r="Z26" s="64">
        <f>U26/18</f>
        <v>2</v>
      </c>
      <c r="AA26" s="74" t="s">
        <v>30</v>
      </c>
      <c r="AB26" s="64">
        <f>U26/T26*100</f>
        <v>40</v>
      </c>
      <c r="AC26" s="3" t="s">
        <v>235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2.75" x14ac:dyDescent="0.2">
      <c r="A27" s="76" t="s">
        <v>17</v>
      </c>
      <c r="B27" s="76" t="s">
        <v>15</v>
      </c>
      <c r="D27" s="79" t="s">
        <v>16</v>
      </c>
      <c r="E27" s="80">
        <v>3</v>
      </c>
      <c r="F27" s="81">
        <f>E27*30</f>
        <v>90</v>
      </c>
      <c r="G27" s="81">
        <f>H27+I27+J27</f>
        <v>36</v>
      </c>
      <c r="H27" s="81"/>
      <c r="I27" s="81"/>
      <c r="J27" s="81">
        <v>36</v>
      </c>
      <c r="K27" s="81">
        <f>F27-G27</f>
        <v>54</v>
      </c>
      <c r="L27" s="82">
        <f>G27/18</f>
        <v>2</v>
      </c>
      <c r="M27" s="81" t="s">
        <v>30</v>
      </c>
      <c r="N27" s="82">
        <f>G27/F27*100</f>
        <v>40</v>
      </c>
      <c r="O27" s="3" t="s">
        <v>198</v>
      </c>
      <c r="P27" s="1" t="s">
        <v>17</v>
      </c>
      <c r="Q27" s="1" t="s">
        <v>15</v>
      </c>
      <c r="R27" s="99" t="s">
        <v>199</v>
      </c>
      <c r="S27" s="64">
        <v>3</v>
      </c>
      <c r="T27" s="65">
        <f t="shared" ref="T27:T32" si="12">S27*30</f>
        <v>90</v>
      </c>
      <c r="U27" s="65">
        <f t="shared" ref="U27:U32" si="13">V27+W27+X27</f>
        <v>36</v>
      </c>
      <c r="V27" s="65">
        <v>18</v>
      </c>
      <c r="W27" s="65"/>
      <c r="X27" s="65">
        <v>18</v>
      </c>
      <c r="Y27" s="65">
        <f t="shared" ref="Y27:Y32" si="14">T27-U27</f>
        <v>54</v>
      </c>
      <c r="Z27" s="64">
        <f t="shared" ref="Z27:Z32" si="15">U27/18</f>
        <v>2</v>
      </c>
      <c r="AA27" s="65" t="s">
        <v>17</v>
      </c>
      <c r="AB27" s="64">
        <f t="shared" ref="AB27:AB32" si="16">U27/T27*100</f>
        <v>40</v>
      </c>
      <c r="AC27" s="3" t="s">
        <v>196</v>
      </c>
      <c r="AD27" s="3" t="s">
        <v>253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2.75" x14ac:dyDescent="0.2">
      <c r="A28" s="76" t="s">
        <v>17</v>
      </c>
      <c r="B28" s="76" t="s">
        <v>15</v>
      </c>
      <c r="D28" s="79" t="s">
        <v>18</v>
      </c>
      <c r="E28" s="82">
        <v>3.5</v>
      </c>
      <c r="F28" s="81">
        <f t="shared" ref="F28:F34" si="17">E28*30</f>
        <v>105</v>
      </c>
      <c r="G28" s="81">
        <f t="shared" ref="G28:G34" si="18">H28+I28+J28</f>
        <v>72</v>
      </c>
      <c r="H28" s="81"/>
      <c r="I28" s="81"/>
      <c r="J28" s="81">
        <v>72</v>
      </c>
      <c r="K28" s="81">
        <f t="shared" ref="K28:K34" si="19">F28-G28</f>
        <v>33</v>
      </c>
      <c r="L28" s="82">
        <f t="shared" ref="L28:L34" si="20">G28/18</f>
        <v>4</v>
      </c>
      <c r="M28" s="81" t="s">
        <v>17</v>
      </c>
      <c r="N28" s="82">
        <f t="shared" ref="N28:N34" si="21">G28/F28*100</f>
        <v>68.571428571428569</v>
      </c>
      <c r="O28" s="3" t="s">
        <v>198</v>
      </c>
      <c r="P28" s="1" t="s">
        <v>17</v>
      </c>
      <c r="Q28" s="1" t="s">
        <v>15</v>
      </c>
      <c r="R28" s="4" t="s">
        <v>35</v>
      </c>
      <c r="S28" s="64">
        <v>6</v>
      </c>
      <c r="T28" s="65">
        <f t="shared" si="12"/>
        <v>180</v>
      </c>
      <c r="U28" s="65">
        <f t="shared" si="13"/>
        <v>72</v>
      </c>
      <c r="V28" s="65">
        <v>36</v>
      </c>
      <c r="W28" s="65">
        <v>36</v>
      </c>
      <c r="X28" s="65"/>
      <c r="Y28" s="65">
        <f t="shared" si="14"/>
        <v>108</v>
      </c>
      <c r="Z28" s="64">
        <f t="shared" si="15"/>
        <v>4</v>
      </c>
      <c r="AA28" s="65" t="s">
        <v>19</v>
      </c>
      <c r="AB28" s="64">
        <f t="shared" si="16"/>
        <v>40</v>
      </c>
      <c r="AC28" s="3" t="s">
        <v>242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2.75" x14ac:dyDescent="0.2">
      <c r="A29" s="76" t="s">
        <v>17</v>
      </c>
      <c r="B29" s="76" t="s">
        <v>15</v>
      </c>
      <c r="D29" s="79" t="s">
        <v>35</v>
      </c>
      <c r="E29" s="82">
        <v>6</v>
      </c>
      <c r="F29" s="81">
        <f t="shared" si="17"/>
        <v>180</v>
      </c>
      <c r="G29" s="81">
        <f t="shared" si="18"/>
        <v>72</v>
      </c>
      <c r="H29" s="81">
        <v>36</v>
      </c>
      <c r="I29" s="81"/>
      <c r="J29" s="81">
        <v>36</v>
      </c>
      <c r="K29" s="81">
        <f t="shared" si="19"/>
        <v>108</v>
      </c>
      <c r="L29" s="82">
        <f t="shared" si="20"/>
        <v>4</v>
      </c>
      <c r="M29" s="81" t="s">
        <v>19</v>
      </c>
      <c r="N29" s="82">
        <f t="shared" si="21"/>
        <v>40</v>
      </c>
      <c r="O29" s="3" t="s">
        <v>198</v>
      </c>
      <c r="P29" s="1" t="s">
        <v>17</v>
      </c>
      <c r="Q29" s="1" t="s">
        <v>15</v>
      </c>
      <c r="R29" s="4" t="s">
        <v>201</v>
      </c>
      <c r="S29" s="64">
        <v>6</v>
      </c>
      <c r="T29" s="65">
        <f t="shared" si="12"/>
        <v>180</v>
      </c>
      <c r="U29" s="65">
        <f t="shared" si="13"/>
        <v>72</v>
      </c>
      <c r="V29" s="65">
        <v>36</v>
      </c>
      <c r="W29" s="65"/>
      <c r="X29" s="65">
        <v>36</v>
      </c>
      <c r="Y29" s="65">
        <f t="shared" si="14"/>
        <v>108</v>
      </c>
      <c r="Z29" s="64">
        <f t="shared" si="15"/>
        <v>4</v>
      </c>
      <c r="AA29" s="65" t="s">
        <v>19</v>
      </c>
      <c r="AB29" s="64">
        <f t="shared" si="16"/>
        <v>40</v>
      </c>
      <c r="AC29" s="3" t="s">
        <v>195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2.75" x14ac:dyDescent="0.2">
      <c r="A30" s="76" t="s">
        <v>17</v>
      </c>
      <c r="B30" s="76" t="s">
        <v>15</v>
      </c>
      <c r="D30" s="79" t="s">
        <v>201</v>
      </c>
      <c r="E30" s="82">
        <v>6</v>
      </c>
      <c r="F30" s="81">
        <f t="shared" si="17"/>
        <v>180</v>
      </c>
      <c r="G30" s="81">
        <f t="shared" si="18"/>
        <v>72</v>
      </c>
      <c r="H30" s="81">
        <v>36</v>
      </c>
      <c r="I30" s="81"/>
      <c r="J30" s="81">
        <v>36</v>
      </c>
      <c r="K30" s="81">
        <f t="shared" si="19"/>
        <v>108</v>
      </c>
      <c r="L30" s="82">
        <f t="shared" si="20"/>
        <v>4</v>
      </c>
      <c r="M30" s="81" t="s">
        <v>19</v>
      </c>
      <c r="N30" s="82">
        <f t="shared" si="21"/>
        <v>40</v>
      </c>
      <c r="O30" s="3" t="s">
        <v>195</v>
      </c>
      <c r="P30" s="1" t="s">
        <v>17</v>
      </c>
      <c r="Q30" s="1" t="s">
        <v>15</v>
      </c>
      <c r="R30" s="4" t="s">
        <v>31</v>
      </c>
      <c r="S30" s="64">
        <v>4</v>
      </c>
      <c r="T30" s="65">
        <f t="shared" si="12"/>
        <v>120</v>
      </c>
      <c r="U30" s="65">
        <f t="shared" si="13"/>
        <v>54</v>
      </c>
      <c r="V30" s="65">
        <v>18</v>
      </c>
      <c r="W30" s="65"/>
      <c r="X30" s="65">
        <v>36</v>
      </c>
      <c r="Y30" s="65">
        <f t="shared" si="14"/>
        <v>66</v>
      </c>
      <c r="Z30" s="64">
        <f t="shared" si="15"/>
        <v>3</v>
      </c>
      <c r="AA30" s="65" t="s">
        <v>19</v>
      </c>
      <c r="AB30" s="64">
        <f t="shared" si="16"/>
        <v>45</v>
      </c>
      <c r="AC30" s="3" t="s">
        <v>194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2.75" x14ac:dyDescent="0.2">
      <c r="A31" s="76" t="s">
        <v>17</v>
      </c>
      <c r="B31" s="76" t="s">
        <v>15</v>
      </c>
      <c r="D31" s="79" t="s">
        <v>31</v>
      </c>
      <c r="E31" s="82">
        <v>4</v>
      </c>
      <c r="F31" s="81">
        <f t="shared" si="17"/>
        <v>120</v>
      </c>
      <c r="G31" s="81">
        <f t="shared" si="18"/>
        <v>54</v>
      </c>
      <c r="H31" s="81">
        <v>18</v>
      </c>
      <c r="I31" s="81"/>
      <c r="J31" s="81">
        <v>36</v>
      </c>
      <c r="K31" s="81">
        <f t="shared" si="19"/>
        <v>66</v>
      </c>
      <c r="L31" s="82">
        <f t="shared" si="20"/>
        <v>3</v>
      </c>
      <c r="M31" s="81" t="s">
        <v>19</v>
      </c>
      <c r="N31" s="82">
        <f t="shared" si="21"/>
        <v>45</v>
      </c>
      <c r="O31" s="3" t="s">
        <v>198</v>
      </c>
      <c r="P31" s="1" t="s">
        <v>17</v>
      </c>
      <c r="Q31" s="1" t="s">
        <v>15</v>
      </c>
      <c r="R31" s="4" t="s">
        <v>177</v>
      </c>
      <c r="S31" s="64">
        <v>4.5</v>
      </c>
      <c r="T31" s="65">
        <f t="shared" si="12"/>
        <v>135</v>
      </c>
      <c r="U31" s="65">
        <f t="shared" si="13"/>
        <v>18</v>
      </c>
      <c r="V31" s="65"/>
      <c r="W31" s="65"/>
      <c r="X31" s="65">
        <v>18</v>
      </c>
      <c r="Y31" s="65">
        <f t="shared" si="14"/>
        <v>117</v>
      </c>
      <c r="Z31" s="64">
        <f t="shared" si="15"/>
        <v>1</v>
      </c>
      <c r="AA31" s="65" t="s">
        <v>17</v>
      </c>
      <c r="AB31" s="64">
        <f t="shared" si="16"/>
        <v>13.333333333333334</v>
      </c>
      <c r="AC31" s="3" t="s">
        <v>196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2.75" x14ac:dyDescent="0.2">
      <c r="A32" s="76" t="s">
        <v>17</v>
      </c>
      <c r="B32" s="76" t="s">
        <v>15</v>
      </c>
      <c r="D32" s="79" t="s">
        <v>177</v>
      </c>
      <c r="E32" s="82">
        <v>4.5</v>
      </c>
      <c r="F32" s="81">
        <f t="shared" si="17"/>
        <v>135</v>
      </c>
      <c r="G32" s="81">
        <f t="shared" si="18"/>
        <v>18</v>
      </c>
      <c r="H32" s="81"/>
      <c r="I32" s="81"/>
      <c r="J32" s="81">
        <v>18</v>
      </c>
      <c r="K32" s="81">
        <f t="shared" si="19"/>
        <v>117</v>
      </c>
      <c r="L32" s="82">
        <f t="shared" si="20"/>
        <v>1</v>
      </c>
      <c r="M32" s="81" t="s">
        <v>17</v>
      </c>
      <c r="N32" s="82">
        <f t="shared" si="21"/>
        <v>13.333333333333334</v>
      </c>
      <c r="O32" s="3" t="s">
        <v>196</v>
      </c>
      <c r="P32" s="1" t="s">
        <v>17</v>
      </c>
      <c r="Q32" s="1" t="s">
        <v>15</v>
      </c>
      <c r="R32" s="4" t="s">
        <v>33</v>
      </c>
      <c r="S32" s="64">
        <v>3.5</v>
      </c>
      <c r="T32" s="65">
        <f t="shared" si="12"/>
        <v>105</v>
      </c>
      <c r="U32" s="65">
        <f t="shared" si="13"/>
        <v>36</v>
      </c>
      <c r="V32" s="65">
        <v>18</v>
      </c>
      <c r="W32" s="65"/>
      <c r="X32" s="65">
        <v>18</v>
      </c>
      <c r="Y32" s="65">
        <f t="shared" si="14"/>
        <v>69</v>
      </c>
      <c r="Z32" s="64">
        <f t="shared" si="15"/>
        <v>2</v>
      </c>
      <c r="AA32" s="65" t="s">
        <v>30</v>
      </c>
      <c r="AB32" s="64">
        <f t="shared" si="16"/>
        <v>34.285714285714285</v>
      </c>
      <c r="AC32" s="3" t="s">
        <v>235</v>
      </c>
      <c r="AD32" s="3" t="s">
        <v>254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2.75" x14ac:dyDescent="0.2">
      <c r="A33" s="76" t="s">
        <v>17</v>
      </c>
      <c r="B33" s="76" t="s">
        <v>15</v>
      </c>
      <c r="D33" s="79" t="s">
        <v>33</v>
      </c>
      <c r="E33" s="82">
        <v>3</v>
      </c>
      <c r="F33" s="81">
        <f t="shared" si="17"/>
        <v>90</v>
      </c>
      <c r="G33" s="81">
        <f t="shared" si="18"/>
        <v>36</v>
      </c>
      <c r="H33" s="81">
        <v>18</v>
      </c>
      <c r="I33" s="81"/>
      <c r="J33" s="81">
        <v>18</v>
      </c>
      <c r="K33" s="81">
        <f t="shared" si="19"/>
        <v>54</v>
      </c>
      <c r="L33" s="82">
        <f t="shared" si="20"/>
        <v>2</v>
      </c>
      <c r="M33" s="81" t="s">
        <v>30</v>
      </c>
      <c r="N33" s="82">
        <f t="shared" si="21"/>
        <v>40</v>
      </c>
      <c r="O33" s="3" t="s">
        <v>198</v>
      </c>
      <c r="P33" s="1"/>
      <c r="Q33" s="1"/>
      <c r="R33" s="4"/>
      <c r="S33" s="64"/>
      <c r="T33" s="65"/>
      <c r="U33" s="65"/>
      <c r="V33" s="65"/>
      <c r="W33" s="65"/>
      <c r="X33" s="65"/>
      <c r="Y33" s="65"/>
      <c r="Z33" s="64"/>
      <c r="AA33" s="65"/>
      <c r="AB33" s="64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2.75" x14ac:dyDescent="0.2">
      <c r="D34" s="79"/>
      <c r="E34" s="82"/>
      <c r="F34" s="81">
        <f t="shared" si="17"/>
        <v>0</v>
      </c>
      <c r="G34" s="81">
        <f t="shared" si="18"/>
        <v>0</v>
      </c>
      <c r="H34" s="81"/>
      <c r="I34" s="81"/>
      <c r="J34" s="81"/>
      <c r="K34" s="81">
        <f t="shared" si="19"/>
        <v>0</v>
      </c>
      <c r="L34" s="82">
        <f t="shared" si="20"/>
        <v>0</v>
      </c>
      <c r="M34" s="81"/>
      <c r="N34" s="82" t="e">
        <f t="shared" si="21"/>
        <v>#DIV/0!</v>
      </c>
      <c r="P34" s="1"/>
      <c r="Q34" s="1"/>
      <c r="R34" s="6" t="s">
        <v>23</v>
      </c>
      <c r="S34" s="60">
        <f>SUM(S26:S33)</f>
        <v>30</v>
      </c>
      <c r="T34" s="70">
        <f t="shared" ref="T34:Z34" si="22">SUM(T26:T33)</f>
        <v>900</v>
      </c>
      <c r="U34" s="70">
        <f t="shared" si="22"/>
        <v>324</v>
      </c>
      <c r="V34" s="70">
        <f t="shared" si="22"/>
        <v>126</v>
      </c>
      <c r="W34" s="70">
        <f t="shared" si="22"/>
        <v>36</v>
      </c>
      <c r="X34" s="70">
        <f t="shared" si="22"/>
        <v>162</v>
      </c>
      <c r="Y34" s="70">
        <f t="shared" si="22"/>
        <v>576</v>
      </c>
      <c r="Z34" s="70">
        <f t="shared" si="22"/>
        <v>18</v>
      </c>
      <c r="AA34" s="70"/>
      <c r="AB34" s="70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2.75" x14ac:dyDescent="0.2">
      <c r="D35" s="83" t="s">
        <v>23</v>
      </c>
      <c r="E35" s="84">
        <f>SUM(E27:E34)</f>
        <v>30</v>
      </c>
      <c r="F35" s="85">
        <f t="shared" ref="F35:L35" si="23">SUM(F27:F34)</f>
        <v>900</v>
      </c>
      <c r="G35" s="85">
        <f t="shared" si="23"/>
        <v>360</v>
      </c>
      <c r="H35" s="85">
        <f t="shared" si="23"/>
        <v>108</v>
      </c>
      <c r="I35" s="85">
        <f t="shared" si="23"/>
        <v>0</v>
      </c>
      <c r="J35" s="85">
        <f t="shared" si="23"/>
        <v>252</v>
      </c>
      <c r="K35" s="85">
        <f t="shared" si="23"/>
        <v>540</v>
      </c>
      <c r="L35" s="85">
        <f t="shared" si="23"/>
        <v>20</v>
      </c>
      <c r="M35" s="85"/>
      <c r="N35" s="85"/>
      <c r="P35" s="1"/>
      <c r="Q35" s="1"/>
      <c r="R35" s="7" t="s">
        <v>24</v>
      </c>
      <c r="S35" s="9">
        <f>30-S34</f>
        <v>0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2.75" x14ac:dyDescent="0.2">
      <c r="D36" s="86" t="s">
        <v>24</v>
      </c>
      <c r="E36" s="88">
        <f>30-E35</f>
        <v>0</v>
      </c>
      <c r="P36" s="1"/>
      <c r="Q36" s="1"/>
      <c r="R36" s="7"/>
      <c r="S36" s="9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2.75" x14ac:dyDescent="0.2">
      <c r="D37" s="86"/>
      <c r="E37" s="88"/>
      <c r="P37" s="1"/>
      <c r="Q37" s="1"/>
      <c r="R37" s="7"/>
      <c r="S37" s="9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2.75" x14ac:dyDescent="0.2">
      <c r="D38" s="86"/>
      <c r="E38" s="88"/>
      <c r="P38" s="1"/>
      <c r="Q38" s="1"/>
      <c r="R38" s="7"/>
      <c r="S38" s="8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2.75" x14ac:dyDescent="0.2">
      <c r="D39" s="86"/>
      <c r="E39" s="87"/>
      <c r="P39" s="1"/>
      <c r="Q39" s="1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2.75" x14ac:dyDescent="0.2">
      <c r="D40" s="77" t="s">
        <v>170</v>
      </c>
      <c r="P40" s="1"/>
      <c r="Q40" s="1"/>
      <c r="R40" s="746" t="s">
        <v>0</v>
      </c>
      <c r="S40" s="742" t="s">
        <v>1</v>
      </c>
      <c r="T40" s="745" t="s">
        <v>2</v>
      </c>
      <c r="U40" s="745"/>
      <c r="V40" s="745"/>
      <c r="W40" s="745"/>
      <c r="X40" s="745"/>
      <c r="Y40" s="524"/>
      <c r="Z40" s="742" t="s">
        <v>3</v>
      </c>
      <c r="AA40" s="742" t="s">
        <v>4</v>
      </c>
      <c r="AB40" s="742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" customHeight="1" x14ac:dyDescent="0.2">
      <c r="D41" s="754" t="s">
        <v>0</v>
      </c>
      <c r="E41" s="749" t="s">
        <v>1</v>
      </c>
      <c r="F41" s="753" t="s">
        <v>2</v>
      </c>
      <c r="G41" s="753"/>
      <c r="H41" s="753"/>
      <c r="I41" s="753"/>
      <c r="J41" s="753"/>
      <c r="K41" s="750"/>
      <c r="L41" s="749" t="s">
        <v>3</v>
      </c>
      <c r="M41" s="749" t="s">
        <v>4</v>
      </c>
      <c r="N41" s="749" t="s">
        <v>5</v>
      </c>
      <c r="P41" s="1"/>
      <c r="Q41" s="1"/>
      <c r="R41" s="746"/>
      <c r="S41" s="742"/>
      <c r="T41" s="742" t="s">
        <v>6</v>
      </c>
      <c r="U41" s="743" t="s">
        <v>7</v>
      </c>
      <c r="V41" s="743"/>
      <c r="W41" s="743"/>
      <c r="X41" s="743"/>
      <c r="Y41" s="742" t="s">
        <v>26</v>
      </c>
      <c r="Z41" s="742"/>
      <c r="AA41" s="742"/>
      <c r="AB41" s="742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x14ac:dyDescent="0.2">
      <c r="D42" s="754"/>
      <c r="E42" s="749"/>
      <c r="F42" s="749" t="s">
        <v>6</v>
      </c>
      <c r="G42" s="751" t="s">
        <v>7</v>
      </c>
      <c r="H42" s="751"/>
      <c r="I42" s="751"/>
      <c r="J42" s="751"/>
      <c r="K42" s="749" t="s">
        <v>26</v>
      </c>
      <c r="L42" s="749"/>
      <c r="M42" s="749"/>
      <c r="N42" s="749"/>
      <c r="P42" s="1"/>
      <c r="Q42" s="1"/>
      <c r="R42" s="746"/>
      <c r="S42" s="742"/>
      <c r="T42" s="524"/>
      <c r="U42" s="742" t="s">
        <v>9</v>
      </c>
      <c r="V42" s="745" t="s">
        <v>10</v>
      </c>
      <c r="W42" s="524"/>
      <c r="X42" s="524"/>
      <c r="Y42" s="524"/>
      <c r="Z42" s="742"/>
      <c r="AA42" s="742"/>
      <c r="AB42" s="742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" customHeight="1" x14ac:dyDescent="0.2">
      <c r="D43" s="754"/>
      <c r="E43" s="749"/>
      <c r="F43" s="750"/>
      <c r="G43" s="749" t="s">
        <v>9</v>
      </c>
      <c r="H43" s="753" t="s">
        <v>10</v>
      </c>
      <c r="I43" s="750"/>
      <c r="J43" s="750"/>
      <c r="K43" s="750"/>
      <c r="L43" s="749"/>
      <c r="M43" s="749"/>
      <c r="N43" s="749"/>
      <c r="P43" s="1"/>
      <c r="Q43" s="1"/>
      <c r="R43" s="746"/>
      <c r="S43" s="742"/>
      <c r="T43" s="524"/>
      <c r="U43" s="744"/>
      <c r="V43" s="742" t="s">
        <v>27</v>
      </c>
      <c r="W43" s="742" t="s">
        <v>28</v>
      </c>
      <c r="X43" s="742" t="s">
        <v>29</v>
      </c>
      <c r="Y43" s="524"/>
      <c r="Z43" s="742"/>
      <c r="AA43" s="742"/>
      <c r="AB43" s="742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" customHeight="1" x14ac:dyDescent="0.2">
      <c r="D44" s="754"/>
      <c r="E44" s="749"/>
      <c r="F44" s="750"/>
      <c r="G44" s="752"/>
      <c r="H44" s="749" t="s">
        <v>27</v>
      </c>
      <c r="I44" s="749" t="s">
        <v>28</v>
      </c>
      <c r="J44" s="749" t="s">
        <v>29</v>
      </c>
      <c r="K44" s="750"/>
      <c r="L44" s="749"/>
      <c r="M44" s="749"/>
      <c r="N44" s="749"/>
      <c r="P44" s="1"/>
      <c r="Q44" s="1"/>
      <c r="R44" s="746"/>
      <c r="S44" s="742"/>
      <c r="T44" s="524"/>
      <c r="U44" s="744"/>
      <c r="V44" s="742"/>
      <c r="W44" s="742"/>
      <c r="X44" s="742"/>
      <c r="Y44" s="524"/>
      <c r="Z44" s="742"/>
      <c r="AA44" s="742"/>
      <c r="AB44" s="742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x14ac:dyDescent="0.2">
      <c r="D45" s="754"/>
      <c r="E45" s="749"/>
      <c r="F45" s="750"/>
      <c r="G45" s="752"/>
      <c r="H45" s="749"/>
      <c r="I45" s="749"/>
      <c r="J45" s="749"/>
      <c r="K45" s="750"/>
      <c r="L45" s="749"/>
      <c r="M45" s="749"/>
      <c r="N45" s="749"/>
      <c r="P45" s="1"/>
      <c r="Q45" s="1"/>
      <c r="R45" s="746"/>
      <c r="S45" s="742"/>
      <c r="T45" s="524"/>
      <c r="U45" s="744"/>
      <c r="V45" s="742"/>
      <c r="W45" s="742"/>
      <c r="X45" s="742"/>
      <c r="Y45" s="524"/>
      <c r="Z45" s="742"/>
      <c r="AA45" s="742"/>
      <c r="AB45" s="742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0.5" customHeight="1" x14ac:dyDescent="0.2">
      <c r="D46" s="754"/>
      <c r="E46" s="749"/>
      <c r="F46" s="750"/>
      <c r="G46" s="752"/>
      <c r="H46" s="749"/>
      <c r="I46" s="749"/>
      <c r="J46" s="749"/>
      <c r="K46" s="750"/>
      <c r="L46" s="749"/>
      <c r="M46" s="749"/>
      <c r="N46" s="749"/>
      <c r="P46" s="1"/>
      <c r="Q46" s="1"/>
      <c r="R46" s="746"/>
      <c r="S46" s="742"/>
      <c r="T46" s="524"/>
      <c r="U46" s="744"/>
      <c r="V46" s="742"/>
      <c r="W46" s="742"/>
      <c r="X46" s="742"/>
      <c r="Y46" s="524"/>
      <c r="Z46" s="742"/>
      <c r="AA46" s="742"/>
      <c r="AB46" s="742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" hidden="1" customHeight="1" x14ac:dyDescent="0.2">
      <c r="D47" s="754"/>
      <c r="E47" s="749"/>
      <c r="F47" s="750"/>
      <c r="G47" s="752"/>
      <c r="H47" s="749"/>
      <c r="I47" s="749"/>
      <c r="J47" s="749"/>
      <c r="K47" s="750"/>
      <c r="L47" s="749"/>
      <c r="M47" s="749"/>
      <c r="N47" s="749"/>
      <c r="P47" s="1" t="s">
        <v>17</v>
      </c>
      <c r="Q47" s="1" t="s">
        <v>15</v>
      </c>
      <c r="R47" s="4"/>
      <c r="S47" s="5"/>
      <c r="T47" s="65"/>
      <c r="U47" s="65"/>
      <c r="V47" s="65"/>
      <c r="W47" s="65"/>
      <c r="X47" s="65"/>
      <c r="Y47" s="65"/>
      <c r="Z47" s="64"/>
      <c r="AA47" s="65"/>
      <c r="AB47" s="64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2.75" x14ac:dyDescent="0.2">
      <c r="A48" s="76" t="s">
        <v>17</v>
      </c>
      <c r="B48" s="76" t="s">
        <v>15</v>
      </c>
      <c r="D48" s="79" t="s">
        <v>34</v>
      </c>
      <c r="E48" s="80">
        <v>3</v>
      </c>
      <c r="F48" s="81">
        <f>E48*30</f>
        <v>90</v>
      </c>
      <c r="G48" s="81">
        <f>H48+I48+J48</f>
        <v>45</v>
      </c>
      <c r="H48" s="81"/>
      <c r="I48" s="81"/>
      <c r="J48" s="81">
        <v>45</v>
      </c>
      <c r="K48" s="81">
        <f>F48-G48</f>
        <v>45</v>
      </c>
      <c r="L48" s="82">
        <f>G48/15</f>
        <v>3</v>
      </c>
      <c r="M48" s="81" t="s">
        <v>17</v>
      </c>
      <c r="N48" s="82">
        <f>G48/F48*100</f>
        <v>50</v>
      </c>
      <c r="O48" s="3" t="s">
        <v>198</v>
      </c>
      <c r="P48" s="1" t="s">
        <v>17</v>
      </c>
      <c r="Q48" s="1" t="s">
        <v>15</v>
      </c>
      <c r="R48" s="4" t="s">
        <v>34</v>
      </c>
      <c r="S48" s="5">
        <v>4</v>
      </c>
      <c r="T48" s="65">
        <f>S48*30</f>
        <v>120</v>
      </c>
      <c r="U48" s="65">
        <f>V48+W48+X48</f>
        <v>45</v>
      </c>
      <c r="V48" s="65"/>
      <c r="W48" s="65"/>
      <c r="X48" s="65">
        <v>45</v>
      </c>
      <c r="Y48" s="65">
        <f>T48-U48</f>
        <v>75</v>
      </c>
      <c r="Z48" s="64">
        <f>U48/15</f>
        <v>3</v>
      </c>
      <c r="AA48" s="65" t="s">
        <v>17</v>
      </c>
      <c r="AB48" s="64">
        <f>U48/T48*100</f>
        <v>37.5</v>
      </c>
      <c r="AC48" s="3" t="s">
        <v>235</v>
      </c>
      <c r="AD48" s="3" t="s">
        <v>251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2.75" x14ac:dyDescent="0.2">
      <c r="A49" s="76" t="s">
        <v>17</v>
      </c>
      <c r="B49" s="76" t="s">
        <v>15</v>
      </c>
      <c r="D49" s="79" t="s">
        <v>18</v>
      </c>
      <c r="E49" s="82">
        <v>3</v>
      </c>
      <c r="F49" s="81">
        <f t="shared" ref="F49:F55" si="24">E49*30</f>
        <v>90</v>
      </c>
      <c r="G49" s="81">
        <f t="shared" ref="G49:G55" si="25">H49+I49+J49</f>
        <v>60</v>
      </c>
      <c r="H49" s="81"/>
      <c r="I49" s="81"/>
      <c r="J49" s="81">
        <v>60</v>
      </c>
      <c r="K49" s="81">
        <f t="shared" ref="K49:K55" si="26">F49-G49</f>
        <v>30</v>
      </c>
      <c r="L49" s="82">
        <f t="shared" ref="L49:L53" si="27">G49/15</f>
        <v>4</v>
      </c>
      <c r="M49" s="81" t="s">
        <v>17</v>
      </c>
      <c r="N49" s="82">
        <f t="shared" ref="N49:N55" si="28">G49/F49*100</f>
        <v>66.666666666666657</v>
      </c>
      <c r="O49" s="3" t="s">
        <v>198</v>
      </c>
      <c r="P49" s="1" t="s">
        <v>13</v>
      </c>
      <c r="Q49" s="1" t="s">
        <v>15</v>
      </c>
      <c r="R49" s="4" t="s">
        <v>229</v>
      </c>
      <c r="S49" s="64">
        <v>6</v>
      </c>
      <c r="T49" s="65">
        <f t="shared" ref="T49:T53" si="29">S49*30</f>
        <v>180</v>
      </c>
      <c r="U49" s="65">
        <f t="shared" ref="U49:U53" si="30">V49+W49+X49</f>
        <v>75</v>
      </c>
      <c r="V49" s="65">
        <v>30</v>
      </c>
      <c r="W49" s="65"/>
      <c r="X49" s="65">
        <v>45</v>
      </c>
      <c r="Y49" s="65">
        <f t="shared" ref="Y49:Y53" si="31">T49-U49</f>
        <v>105</v>
      </c>
      <c r="Z49" s="64">
        <f t="shared" ref="Z49:Z52" si="32">U49/15</f>
        <v>5</v>
      </c>
      <c r="AA49" s="65" t="s">
        <v>30</v>
      </c>
      <c r="AB49" s="64">
        <f t="shared" ref="AB49:AB53" si="33">U49/T49*100</f>
        <v>41.666666666666671</v>
      </c>
      <c r="AC49" s="3" t="s">
        <v>196</v>
      </c>
      <c r="AD49" s="3" t="s">
        <v>255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2.75" x14ac:dyDescent="0.2">
      <c r="A50" s="76" t="s">
        <v>13</v>
      </c>
      <c r="B50" s="76" t="s">
        <v>32</v>
      </c>
      <c r="D50" s="79" t="s">
        <v>227</v>
      </c>
      <c r="E50" s="82">
        <v>5</v>
      </c>
      <c r="F50" s="81">
        <f t="shared" si="24"/>
        <v>150</v>
      </c>
      <c r="G50" s="81">
        <f t="shared" si="25"/>
        <v>60</v>
      </c>
      <c r="H50" s="81">
        <v>30</v>
      </c>
      <c r="I50" s="81"/>
      <c r="J50" s="81">
        <v>30</v>
      </c>
      <c r="K50" s="81">
        <f t="shared" si="26"/>
        <v>90</v>
      </c>
      <c r="L50" s="82">
        <f t="shared" si="27"/>
        <v>4</v>
      </c>
      <c r="M50" s="81" t="s">
        <v>30</v>
      </c>
      <c r="N50" s="82">
        <f t="shared" si="28"/>
        <v>40</v>
      </c>
      <c r="O50" s="3" t="s">
        <v>198</v>
      </c>
      <c r="P50" s="1" t="s">
        <v>13</v>
      </c>
      <c r="Q50" s="1" t="s">
        <v>15</v>
      </c>
      <c r="R50" s="4" t="s">
        <v>41</v>
      </c>
      <c r="S50" s="64">
        <v>5</v>
      </c>
      <c r="T50" s="65">
        <f t="shared" si="29"/>
        <v>150</v>
      </c>
      <c r="U50" s="65">
        <f t="shared" si="30"/>
        <v>60</v>
      </c>
      <c r="V50" s="65">
        <v>30</v>
      </c>
      <c r="W50" s="65"/>
      <c r="X50" s="65">
        <v>30</v>
      </c>
      <c r="Y50" s="65">
        <f t="shared" si="31"/>
        <v>90</v>
      </c>
      <c r="Z50" s="64">
        <f t="shared" si="32"/>
        <v>4</v>
      </c>
      <c r="AA50" s="65" t="s">
        <v>19</v>
      </c>
      <c r="AB50" s="64">
        <f t="shared" si="33"/>
        <v>40</v>
      </c>
      <c r="AC50" s="3" t="s">
        <v>195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2.75" x14ac:dyDescent="0.2">
      <c r="A51" s="76" t="s">
        <v>13</v>
      </c>
      <c r="B51" s="76" t="s">
        <v>15</v>
      </c>
      <c r="D51" s="79" t="s">
        <v>41</v>
      </c>
      <c r="E51" s="82">
        <v>5</v>
      </c>
      <c r="F51" s="81">
        <f t="shared" si="24"/>
        <v>150</v>
      </c>
      <c r="G51" s="81">
        <f t="shared" si="25"/>
        <v>60</v>
      </c>
      <c r="H51" s="81">
        <v>30</v>
      </c>
      <c r="I51" s="81"/>
      <c r="J51" s="81">
        <v>30</v>
      </c>
      <c r="K51" s="81">
        <f t="shared" si="26"/>
        <v>90</v>
      </c>
      <c r="L51" s="82">
        <f t="shared" si="27"/>
        <v>4</v>
      </c>
      <c r="M51" s="81" t="s">
        <v>19</v>
      </c>
      <c r="N51" s="82">
        <f t="shared" si="28"/>
        <v>40</v>
      </c>
      <c r="O51" s="3" t="s">
        <v>195</v>
      </c>
      <c r="P51" s="1" t="s">
        <v>13</v>
      </c>
      <c r="Q51" s="1" t="s">
        <v>15</v>
      </c>
      <c r="R51" s="4" t="s">
        <v>119</v>
      </c>
      <c r="S51" s="64">
        <v>6</v>
      </c>
      <c r="T51" s="65">
        <f t="shared" si="29"/>
        <v>180</v>
      </c>
      <c r="U51" s="65">
        <f t="shared" si="30"/>
        <v>90</v>
      </c>
      <c r="V51" s="65">
        <v>45</v>
      </c>
      <c r="W51" s="65"/>
      <c r="X51" s="65">
        <v>45</v>
      </c>
      <c r="Y51" s="65">
        <f t="shared" si="31"/>
        <v>90</v>
      </c>
      <c r="Z51" s="64">
        <f t="shared" si="32"/>
        <v>6</v>
      </c>
      <c r="AA51" s="65" t="s">
        <v>19</v>
      </c>
      <c r="AB51" s="64">
        <f t="shared" si="33"/>
        <v>50</v>
      </c>
      <c r="AC51" s="3" t="s">
        <v>196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2.75" x14ac:dyDescent="0.2">
      <c r="A52" s="76" t="s">
        <v>13</v>
      </c>
      <c r="B52" s="76" t="s">
        <v>15</v>
      </c>
      <c r="D52" s="79" t="s">
        <v>119</v>
      </c>
      <c r="E52" s="82">
        <v>6</v>
      </c>
      <c r="F52" s="81">
        <f t="shared" si="24"/>
        <v>180</v>
      </c>
      <c r="G52" s="81">
        <f t="shared" si="25"/>
        <v>90</v>
      </c>
      <c r="H52" s="81">
        <v>45</v>
      </c>
      <c r="I52" s="81"/>
      <c r="J52" s="81">
        <v>45</v>
      </c>
      <c r="K52" s="81">
        <f t="shared" si="26"/>
        <v>90</v>
      </c>
      <c r="L52" s="82">
        <f t="shared" si="27"/>
        <v>6</v>
      </c>
      <c r="M52" s="81" t="s">
        <v>19</v>
      </c>
      <c r="N52" s="82">
        <f t="shared" si="28"/>
        <v>50</v>
      </c>
      <c r="O52" s="3" t="s">
        <v>196</v>
      </c>
      <c r="P52" s="1" t="s">
        <v>17</v>
      </c>
      <c r="Q52" s="1" t="s">
        <v>15</v>
      </c>
      <c r="R52" s="4" t="s">
        <v>36</v>
      </c>
      <c r="S52" s="64">
        <v>5</v>
      </c>
      <c r="T52" s="65">
        <f t="shared" si="29"/>
        <v>150</v>
      </c>
      <c r="U52" s="65">
        <f t="shared" si="30"/>
        <v>60</v>
      </c>
      <c r="V52" s="65">
        <v>30</v>
      </c>
      <c r="W52" s="65"/>
      <c r="X52" s="65">
        <v>30</v>
      </c>
      <c r="Y52" s="65">
        <f t="shared" si="31"/>
        <v>90</v>
      </c>
      <c r="Z52" s="64">
        <f t="shared" si="32"/>
        <v>4</v>
      </c>
      <c r="AA52" s="65" t="s">
        <v>19</v>
      </c>
      <c r="AB52" s="64">
        <f t="shared" si="33"/>
        <v>40</v>
      </c>
      <c r="AC52" s="3" t="s">
        <v>197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2.75" x14ac:dyDescent="0.2">
      <c r="A53" s="76" t="s">
        <v>17</v>
      </c>
      <c r="B53" s="76" t="s">
        <v>15</v>
      </c>
      <c r="D53" s="79" t="s">
        <v>36</v>
      </c>
      <c r="E53" s="82">
        <v>5</v>
      </c>
      <c r="F53" s="81">
        <f t="shared" si="24"/>
        <v>150</v>
      </c>
      <c r="G53" s="81">
        <f t="shared" si="25"/>
        <v>60</v>
      </c>
      <c r="H53" s="81">
        <v>30</v>
      </c>
      <c r="I53" s="81"/>
      <c r="J53" s="81">
        <v>30</v>
      </c>
      <c r="K53" s="81">
        <f t="shared" si="26"/>
        <v>90</v>
      </c>
      <c r="L53" s="82">
        <f t="shared" si="27"/>
        <v>4</v>
      </c>
      <c r="M53" s="81" t="s">
        <v>19</v>
      </c>
      <c r="N53" s="82">
        <f t="shared" si="28"/>
        <v>40</v>
      </c>
      <c r="O53" s="3" t="s">
        <v>197</v>
      </c>
      <c r="P53" s="1" t="s">
        <v>17</v>
      </c>
      <c r="Q53" s="1" t="s">
        <v>32</v>
      </c>
      <c r="R53" s="4" t="s">
        <v>165</v>
      </c>
      <c r="S53" s="64">
        <v>4</v>
      </c>
      <c r="T53" s="65">
        <f t="shared" si="29"/>
        <v>120</v>
      </c>
      <c r="U53" s="65">
        <f t="shared" si="30"/>
        <v>45</v>
      </c>
      <c r="V53" s="65">
        <v>15</v>
      </c>
      <c r="W53" s="65"/>
      <c r="X53" s="65">
        <v>30</v>
      </c>
      <c r="Y53" s="65">
        <f t="shared" si="31"/>
        <v>75</v>
      </c>
      <c r="Z53" s="64">
        <f>U53/15</f>
        <v>3</v>
      </c>
      <c r="AA53" s="65" t="s">
        <v>17</v>
      </c>
      <c r="AB53" s="64">
        <f t="shared" si="33"/>
        <v>37.5</v>
      </c>
      <c r="AC53" s="3" t="s">
        <v>195</v>
      </c>
      <c r="AD53" s="3" t="s">
        <v>251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2.75" x14ac:dyDescent="0.2">
      <c r="A54" s="76" t="s">
        <v>17</v>
      </c>
      <c r="B54" s="76" t="s">
        <v>32</v>
      </c>
      <c r="D54" s="79" t="s">
        <v>165</v>
      </c>
      <c r="E54" s="82">
        <v>3</v>
      </c>
      <c r="F54" s="81">
        <f t="shared" si="24"/>
        <v>90</v>
      </c>
      <c r="G54" s="81">
        <f t="shared" si="25"/>
        <v>30</v>
      </c>
      <c r="H54" s="81">
        <v>15</v>
      </c>
      <c r="I54" s="81"/>
      <c r="J54" s="81">
        <v>15</v>
      </c>
      <c r="K54" s="81">
        <f t="shared" si="26"/>
        <v>60</v>
      </c>
      <c r="L54" s="82">
        <f>G54/15</f>
        <v>2</v>
      </c>
      <c r="M54" s="81" t="s">
        <v>17</v>
      </c>
      <c r="N54" s="82">
        <f t="shared" si="28"/>
        <v>33.333333333333329</v>
      </c>
      <c r="O54" s="3" t="s">
        <v>197</v>
      </c>
      <c r="P54" s="1"/>
      <c r="Q54" s="1"/>
      <c r="R54" s="6"/>
      <c r="S54" s="60"/>
      <c r="T54" s="70"/>
      <c r="U54" s="70"/>
      <c r="V54" s="70"/>
      <c r="W54" s="70"/>
      <c r="X54" s="70"/>
      <c r="Y54" s="70"/>
      <c r="Z54" s="70"/>
      <c r="AA54" s="70"/>
      <c r="AB54" s="70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2.75" x14ac:dyDescent="0.2">
      <c r="D55" s="79"/>
      <c r="E55" s="82"/>
      <c r="F55" s="81">
        <f t="shared" si="24"/>
        <v>0</v>
      </c>
      <c r="G55" s="81">
        <f t="shared" si="25"/>
        <v>0</v>
      </c>
      <c r="H55" s="81"/>
      <c r="I55" s="81"/>
      <c r="J55" s="81"/>
      <c r="K55" s="81">
        <f t="shared" si="26"/>
        <v>0</v>
      </c>
      <c r="L55" s="82">
        <f t="shared" ref="L55" si="34">G55/18</f>
        <v>0</v>
      </c>
      <c r="M55" s="81"/>
      <c r="N55" s="82" t="e">
        <f t="shared" si="28"/>
        <v>#DIV/0!</v>
      </c>
      <c r="P55" s="1"/>
      <c r="Q55" s="1"/>
      <c r="R55" s="7"/>
      <c r="S55" s="8"/>
      <c r="T55" s="8"/>
      <c r="U55" s="8"/>
      <c r="V55" s="8"/>
      <c r="W55" s="8"/>
      <c r="X55" s="8"/>
      <c r="Y55" s="8"/>
      <c r="Z55" s="8"/>
      <c r="AA55" s="8"/>
      <c r="AB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2.75" x14ac:dyDescent="0.2">
      <c r="D56" s="83" t="s">
        <v>23</v>
      </c>
      <c r="E56" s="84">
        <f>SUM(E48:E55)</f>
        <v>30</v>
      </c>
      <c r="F56" s="85">
        <f>SUM(F48:F55)</f>
        <v>900</v>
      </c>
      <c r="G56" s="85">
        <f t="shared" ref="G56:M56" si="35">SUM(G48:G55)</f>
        <v>405</v>
      </c>
      <c r="H56" s="85">
        <f t="shared" si="35"/>
        <v>150</v>
      </c>
      <c r="I56" s="85">
        <f t="shared" si="35"/>
        <v>0</v>
      </c>
      <c r="J56" s="85">
        <f t="shared" si="35"/>
        <v>255</v>
      </c>
      <c r="K56" s="85">
        <f t="shared" si="35"/>
        <v>495</v>
      </c>
      <c r="L56" s="85">
        <f>SUM(L48:L55)</f>
        <v>27</v>
      </c>
      <c r="M56" s="85">
        <f t="shared" si="35"/>
        <v>0</v>
      </c>
      <c r="N56" s="85"/>
      <c r="P56" s="1"/>
      <c r="Q56" s="1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2.75" x14ac:dyDescent="0.2">
      <c r="D57" s="86" t="s">
        <v>24</v>
      </c>
      <c r="E57" s="87">
        <f>30-E56</f>
        <v>0</v>
      </c>
      <c r="F57" s="87"/>
      <c r="G57" s="87"/>
      <c r="H57" s="87"/>
      <c r="I57" s="87"/>
      <c r="J57" s="87"/>
      <c r="K57" s="87"/>
      <c r="L57" s="87"/>
      <c r="M57" s="87"/>
      <c r="N57" s="87"/>
      <c r="P57" s="1"/>
      <c r="Q57" s="1"/>
      <c r="R57" s="100"/>
      <c r="S57" s="73"/>
      <c r="T57" s="102"/>
      <c r="U57" s="102"/>
      <c r="V57" s="102"/>
      <c r="W57" s="102"/>
      <c r="X57" s="102"/>
      <c r="Y57" s="101"/>
      <c r="Z57" s="73"/>
      <c r="AA57" s="73"/>
      <c r="AB57" s="7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" customHeight="1" x14ac:dyDescent="0.2">
      <c r="D58" s="77" t="s">
        <v>171</v>
      </c>
      <c r="P58" s="1"/>
      <c r="Q58" s="1"/>
      <c r="R58" s="2" t="s">
        <v>171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" customHeight="1" x14ac:dyDescent="0.2">
      <c r="D59" s="754" t="s">
        <v>0</v>
      </c>
      <c r="E59" s="749" t="s">
        <v>1</v>
      </c>
      <c r="F59" s="753" t="s">
        <v>2</v>
      </c>
      <c r="G59" s="753"/>
      <c r="H59" s="753"/>
      <c r="I59" s="753"/>
      <c r="J59" s="753"/>
      <c r="K59" s="750"/>
      <c r="L59" s="749" t="s">
        <v>3</v>
      </c>
      <c r="M59" s="749" t="s">
        <v>4</v>
      </c>
      <c r="N59" s="749" t="s">
        <v>5</v>
      </c>
      <c r="P59" s="1"/>
      <c r="Q59" s="1"/>
      <c r="R59" s="746" t="s">
        <v>0</v>
      </c>
      <c r="S59" s="742" t="s">
        <v>1</v>
      </c>
      <c r="T59" s="745" t="s">
        <v>2</v>
      </c>
      <c r="U59" s="745"/>
      <c r="V59" s="745"/>
      <c r="W59" s="745"/>
      <c r="X59" s="745"/>
      <c r="Y59" s="524"/>
      <c r="Z59" s="742" t="s">
        <v>3</v>
      </c>
      <c r="AA59" s="742" t="s">
        <v>4</v>
      </c>
      <c r="AB59" s="742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" customHeight="1" x14ac:dyDescent="0.2">
      <c r="D60" s="754"/>
      <c r="E60" s="749"/>
      <c r="F60" s="749" t="s">
        <v>6</v>
      </c>
      <c r="G60" s="751" t="s">
        <v>7</v>
      </c>
      <c r="H60" s="751"/>
      <c r="I60" s="751"/>
      <c r="J60" s="751"/>
      <c r="K60" s="749" t="s">
        <v>26</v>
      </c>
      <c r="L60" s="749"/>
      <c r="M60" s="749"/>
      <c r="N60" s="749"/>
      <c r="P60" s="1"/>
      <c r="Q60" s="1"/>
      <c r="R60" s="746"/>
      <c r="S60" s="742"/>
      <c r="T60" s="742" t="s">
        <v>6</v>
      </c>
      <c r="U60" s="743" t="s">
        <v>7</v>
      </c>
      <c r="V60" s="743"/>
      <c r="W60" s="743"/>
      <c r="X60" s="743"/>
      <c r="Y60" s="742" t="s">
        <v>26</v>
      </c>
      <c r="Z60" s="742"/>
      <c r="AA60" s="742"/>
      <c r="AB60" s="742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ht="15" customHeight="1" x14ac:dyDescent="0.2">
      <c r="D61" s="754"/>
      <c r="E61" s="749"/>
      <c r="F61" s="750"/>
      <c r="G61" s="749" t="s">
        <v>9</v>
      </c>
      <c r="H61" s="753" t="s">
        <v>10</v>
      </c>
      <c r="I61" s="750"/>
      <c r="J61" s="750"/>
      <c r="K61" s="750"/>
      <c r="L61" s="749"/>
      <c r="M61" s="749"/>
      <c r="N61" s="749"/>
      <c r="P61" s="1"/>
      <c r="Q61" s="1"/>
      <c r="R61" s="746"/>
      <c r="S61" s="742"/>
      <c r="T61" s="524"/>
      <c r="U61" s="742" t="s">
        <v>9</v>
      </c>
      <c r="V61" s="745" t="s">
        <v>10</v>
      </c>
      <c r="W61" s="524"/>
      <c r="X61" s="524"/>
      <c r="Y61" s="524"/>
      <c r="Z61" s="742"/>
      <c r="AA61" s="742"/>
      <c r="AB61" s="742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2.75" customHeight="1" x14ac:dyDescent="0.2">
      <c r="D62" s="754"/>
      <c r="E62" s="749"/>
      <c r="F62" s="750"/>
      <c r="G62" s="752"/>
      <c r="H62" s="749" t="s">
        <v>27</v>
      </c>
      <c r="I62" s="749" t="s">
        <v>28</v>
      </c>
      <c r="J62" s="749" t="s">
        <v>29</v>
      </c>
      <c r="K62" s="750"/>
      <c r="L62" s="749"/>
      <c r="M62" s="749"/>
      <c r="N62" s="749"/>
      <c r="P62" s="1"/>
      <c r="Q62" s="1"/>
      <c r="R62" s="746"/>
      <c r="S62" s="742"/>
      <c r="T62" s="524"/>
      <c r="U62" s="744"/>
      <c r="V62" s="742" t="s">
        <v>27</v>
      </c>
      <c r="W62" s="742" t="s">
        <v>28</v>
      </c>
      <c r="X62" s="742" t="s">
        <v>29</v>
      </c>
      <c r="Y62" s="524"/>
      <c r="Z62" s="742"/>
      <c r="AA62" s="742"/>
      <c r="AB62" s="742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ht="12.75" customHeight="1" x14ac:dyDescent="0.2">
      <c r="D63" s="754"/>
      <c r="E63" s="749"/>
      <c r="F63" s="750"/>
      <c r="G63" s="752"/>
      <c r="H63" s="749"/>
      <c r="I63" s="749"/>
      <c r="J63" s="749"/>
      <c r="K63" s="750"/>
      <c r="L63" s="749"/>
      <c r="M63" s="749"/>
      <c r="N63" s="749"/>
      <c r="P63" s="1"/>
      <c r="Q63" s="1"/>
      <c r="R63" s="746"/>
      <c r="S63" s="742"/>
      <c r="T63" s="524"/>
      <c r="U63" s="744"/>
      <c r="V63" s="742"/>
      <c r="W63" s="742"/>
      <c r="X63" s="742"/>
      <c r="Y63" s="524"/>
      <c r="Z63" s="742"/>
      <c r="AA63" s="742"/>
      <c r="AB63" s="742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3.5" customHeight="1" x14ac:dyDescent="0.2">
      <c r="D64" s="754"/>
      <c r="E64" s="749"/>
      <c r="F64" s="750"/>
      <c r="G64" s="752"/>
      <c r="H64" s="749"/>
      <c r="I64" s="749"/>
      <c r="J64" s="749"/>
      <c r="K64" s="750"/>
      <c r="L64" s="749"/>
      <c r="M64" s="749"/>
      <c r="N64" s="749"/>
      <c r="P64" s="1"/>
      <c r="Q64" s="1"/>
      <c r="R64" s="746"/>
      <c r="S64" s="742"/>
      <c r="T64" s="524"/>
      <c r="U64" s="744"/>
      <c r="V64" s="742"/>
      <c r="W64" s="742"/>
      <c r="X64" s="742"/>
      <c r="Y64" s="524"/>
      <c r="Z64" s="742"/>
      <c r="AA64" s="742"/>
      <c r="AB64" s="742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76.5" hidden="1" customHeight="1" x14ac:dyDescent="0.2">
      <c r="D65" s="754"/>
      <c r="E65" s="749"/>
      <c r="F65" s="750"/>
      <c r="G65" s="752"/>
      <c r="H65" s="749"/>
      <c r="I65" s="749"/>
      <c r="J65" s="749"/>
      <c r="K65" s="750"/>
      <c r="L65" s="749"/>
      <c r="M65" s="749"/>
      <c r="N65" s="749"/>
      <c r="P65" s="1"/>
      <c r="Q65" s="1"/>
      <c r="R65" s="746"/>
      <c r="S65" s="742"/>
      <c r="T65" s="524"/>
      <c r="U65" s="744"/>
      <c r="V65" s="742"/>
      <c r="W65" s="742"/>
      <c r="X65" s="742"/>
      <c r="Y65" s="524"/>
      <c r="Z65" s="742"/>
      <c r="AA65" s="742"/>
      <c r="AB65" s="742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2.75" x14ac:dyDescent="0.2">
      <c r="A66" s="76" t="s">
        <v>13</v>
      </c>
      <c r="B66" s="76" t="s">
        <v>15</v>
      </c>
      <c r="D66" s="83" t="s">
        <v>183</v>
      </c>
      <c r="E66" s="80">
        <v>4.5</v>
      </c>
      <c r="F66" s="81">
        <f>E66*30</f>
        <v>135</v>
      </c>
      <c r="G66" s="81">
        <f>H66+I66+J66</f>
        <v>0</v>
      </c>
      <c r="H66" s="81"/>
      <c r="I66" s="81"/>
      <c r="J66" s="81"/>
      <c r="K66" s="81">
        <f>F66-G66</f>
        <v>135</v>
      </c>
      <c r="L66" s="82">
        <f>G66/18</f>
        <v>0</v>
      </c>
      <c r="M66" s="81" t="s">
        <v>30</v>
      </c>
      <c r="N66" s="82">
        <f>G66/F66*100</f>
        <v>0</v>
      </c>
      <c r="O66" s="3" t="s">
        <v>196</v>
      </c>
      <c r="P66" s="1" t="s">
        <v>13</v>
      </c>
      <c r="Q66" s="1" t="s">
        <v>15</v>
      </c>
      <c r="R66" s="6" t="s">
        <v>183</v>
      </c>
      <c r="S66" s="5">
        <v>4.5</v>
      </c>
      <c r="T66" s="65">
        <f>S66*30</f>
        <v>135</v>
      </c>
      <c r="U66" s="65">
        <f>V66+W66+X66</f>
        <v>0</v>
      </c>
      <c r="V66" s="65"/>
      <c r="W66" s="65"/>
      <c r="X66" s="65"/>
      <c r="Y66" s="65">
        <f>T66-U66</f>
        <v>135</v>
      </c>
      <c r="Z66" s="64">
        <f>U66/18</f>
        <v>0</v>
      </c>
      <c r="AA66" s="65" t="s">
        <v>30</v>
      </c>
      <c r="AB66" s="64">
        <f>U66/T66*100</f>
        <v>0</v>
      </c>
      <c r="AC66" s="3" t="s">
        <v>196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2.75" x14ac:dyDescent="0.2">
      <c r="A67" s="76" t="s">
        <v>17</v>
      </c>
      <c r="B67" s="76" t="s">
        <v>15</v>
      </c>
      <c r="D67" s="79" t="s">
        <v>16</v>
      </c>
      <c r="E67" s="82">
        <v>4</v>
      </c>
      <c r="F67" s="81">
        <f t="shared" ref="F67:F73" si="36">E67*30</f>
        <v>120</v>
      </c>
      <c r="G67" s="81">
        <f t="shared" ref="G67:G73" si="37">H67+I67+J67</f>
        <v>54</v>
      </c>
      <c r="H67" s="81"/>
      <c r="I67" s="81"/>
      <c r="J67" s="81">
        <v>54</v>
      </c>
      <c r="K67" s="81">
        <f t="shared" ref="K67:K73" si="38">F67-G67</f>
        <v>66</v>
      </c>
      <c r="L67" s="82">
        <f t="shared" ref="L67:L73" si="39">G67/18</f>
        <v>3</v>
      </c>
      <c r="M67" s="81" t="s">
        <v>30</v>
      </c>
      <c r="N67" s="82">
        <f t="shared" ref="N67:N73" si="40">G67/F67*100</f>
        <v>45</v>
      </c>
      <c r="O67" s="3" t="s">
        <v>198</v>
      </c>
      <c r="P67" s="1" t="s">
        <v>17</v>
      </c>
      <c r="Q67" s="1" t="s">
        <v>15</v>
      </c>
      <c r="R67" s="4" t="s">
        <v>16</v>
      </c>
      <c r="S67" s="64">
        <v>4</v>
      </c>
      <c r="T67" s="65">
        <f t="shared" ref="T67:T73" si="41">S67*30</f>
        <v>120</v>
      </c>
      <c r="U67" s="65">
        <f t="shared" ref="U67:U73" si="42">V67+W67+X67</f>
        <v>54</v>
      </c>
      <c r="V67" s="65"/>
      <c r="W67" s="65"/>
      <c r="X67" s="65">
        <v>54</v>
      </c>
      <c r="Y67" s="65">
        <f t="shared" ref="Y67:Y73" si="43">T67-U67</f>
        <v>66</v>
      </c>
      <c r="Z67" s="64">
        <f t="shared" ref="Z67:Z73" si="44">U67/18</f>
        <v>3</v>
      </c>
      <c r="AA67" s="65" t="s">
        <v>30</v>
      </c>
      <c r="AB67" s="64">
        <f t="shared" ref="AB67:AB73" si="45">U67/T67*100</f>
        <v>45</v>
      </c>
      <c r="AC67" s="3" t="s">
        <v>235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2.75" x14ac:dyDescent="0.2">
      <c r="A68" s="76" t="s">
        <v>17</v>
      </c>
      <c r="B68" s="76" t="s">
        <v>15</v>
      </c>
      <c r="D68" s="79" t="s">
        <v>18</v>
      </c>
      <c r="E68" s="82">
        <v>4</v>
      </c>
      <c r="F68" s="81">
        <f t="shared" si="36"/>
        <v>120</v>
      </c>
      <c r="G68" s="81">
        <f t="shared" si="37"/>
        <v>72</v>
      </c>
      <c r="H68" s="81"/>
      <c r="I68" s="81"/>
      <c r="J68" s="81">
        <v>72</v>
      </c>
      <c r="K68" s="81">
        <f t="shared" si="38"/>
        <v>48</v>
      </c>
      <c r="L68" s="82">
        <f t="shared" si="39"/>
        <v>4</v>
      </c>
      <c r="M68" s="81" t="s">
        <v>30</v>
      </c>
      <c r="N68" s="82">
        <f t="shared" si="40"/>
        <v>60</v>
      </c>
      <c r="O68" s="3" t="s">
        <v>198</v>
      </c>
      <c r="P68" s="1" t="s">
        <v>13</v>
      </c>
      <c r="Q68" s="1" t="s">
        <v>15</v>
      </c>
      <c r="R68" s="4" t="s">
        <v>37</v>
      </c>
      <c r="S68" s="64">
        <v>4</v>
      </c>
      <c r="T68" s="65">
        <f t="shared" si="41"/>
        <v>120</v>
      </c>
      <c r="U68" s="65">
        <f t="shared" si="42"/>
        <v>54</v>
      </c>
      <c r="V68" s="65">
        <v>18</v>
      </c>
      <c r="W68" s="65"/>
      <c r="X68" s="65">
        <v>36</v>
      </c>
      <c r="Y68" s="65">
        <f t="shared" si="43"/>
        <v>66</v>
      </c>
      <c r="Z68" s="64">
        <f t="shared" si="44"/>
        <v>3</v>
      </c>
      <c r="AA68" s="65" t="s">
        <v>19</v>
      </c>
      <c r="AB68" s="64">
        <f t="shared" si="45"/>
        <v>45</v>
      </c>
      <c r="AC68" s="3" t="s">
        <v>196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12.75" x14ac:dyDescent="0.2">
      <c r="A69" s="76" t="s">
        <v>13</v>
      </c>
      <c r="B69" s="76" t="s">
        <v>15</v>
      </c>
      <c r="D69" s="79" t="s">
        <v>37</v>
      </c>
      <c r="E69" s="82">
        <v>4</v>
      </c>
      <c r="F69" s="81">
        <f t="shared" si="36"/>
        <v>120</v>
      </c>
      <c r="G69" s="81">
        <f t="shared" si="37"/>
        <v>54</v>
      </c>
      <c r="H69" s="81">
        <v>18</v>
      </c>
      <c r="I69" s="81"/>
      <c r="J69" s="81">
        <v>36</v>
      </c>
      <c r="K69" s="81">
        <f t="shared" si="38"/>
        <v>66</v>
      </c>
      <c r="L69" s="82">
        <f t="shared" si="39"/>
        <v>3</v>
      </c>
      <c r="M69" s="81" t="s">
        <v>19</v>
      </c>
      <c r="N69" s="82">
        <f t="shared" si="40"/>
        <v>45</v>
      </c>
      <c r="O69" s="3" t="s">
        <v>196</v>
      </c>
      <c r="P69" s="1" t="s">
        <v>13</v>
      </c>
      <c r="Q69" s="1" t="s">
        <v>15</v>
      </c>
      <c r="R69" s="4" t="s">
        <v>178</v>
      </c>
      <c r="S69" s="64">
        <v>5</v>
      </c>
      <c r="T69" s="65">
        <f t="shared" si="41"/>
        <v>150</v>
      </c>
      <c r="U69" s="65">
        <f t="shared" si="42"/>
        <v>72</v>
      </c>
      <c r="V69" s="65">
        <v>36</v>
      </c>
      <c r="W69" s="65"/>
      <c r="X69" s="65">
        <v>36</v>
      </c>
      <c r="Y69" s="65">
        <f t="shared" si="43"/>
        <v>78</v>
      </c>
      <c r="Z69" s="64">
        <f t="shared" si="44"/>
        <v>4</v>
      </c>
      <c r="AA69" s="65" t="s">
        <v>19</v>
      </c>
      <c r="AB69" s="64">
        <f t="shared" si="45"/>
        <v>48</v>
      </c>
      <c r="AC69" s="3" t="s">
        <v>197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2.75" x14ac:dyDescent="0.2">
      <c r="A70" s="76" t="s">
        <v>13</v>
      </c>
      <c r="B70" s="76" t="s">
        <v>15</v>
      </c>
      <c r="D70" s="79" t="s">
        <v>178</v>
      </c>
      <c r="E70" s="82">
        <v>5</v>
      </c>
      <c r="F70" s="81">
        <f t="shared" si="36"/>
        <v>150</v>
      </c>
      <c r="G70" s="81">
        <f t="shared" si="37"/>
        <v>72</v>
      </c>
      <c r="H70" s="81">
        <v>36</v>
      </c>
      <c r="I70" s="81"/>
      <c r="J70" s="81">
        <v>36</v>
      </c>
      <c r="K70" s="81">
        <f t="shared" si="38"/>
        <v>78</v>
      </c>
      <c r="L70" s="82">
        <f t="shared" si="39"/>
        <v>4</v>
      </c>
      <c r="M70" s="81" t="s">
        <v>19</v>
      </c>
      <c r="N70" s="82">
        <f t="shared" si="40"/>
        <v>48</v>
      </c>
      <c r="O70" s="3" t="s">
        <v>197</v>
      </c>
      <c r="P70" s="1" t="s">
        <v>13</v>
      </c>
      <c r="Q70" s="1" t="s">
        <v>15</v>
      </c>
      <c r="R70" s="4" t="s">
        <v>38</v>
      </c>
      <c r="S70" s="64">
        <v>4</v>
      </c>
      <c r="T70" s="65">
        <f t="shared" si="41"/>
        <v>120</v>
      </c>
      <c r="U70" s="65">
        <f t="shared" si="42"/>
        <v>54</v>
      </c>
      <c r="V70" s="65">
        <v>36</v>
      </c>
      <c r="W70" s="65"/>
      <c r="X70" s="65">
        <v>18</v>
      </c>
      <c r="Y70" s="65">
        <f t="shared" si="43"/>
        <v>66</v>
      </c>
      <c r="Z70" s="64">
        <f t="shared" si="44"/>
        <v>3</v>
      </c>
      <c r="AA70" s="65" t="s">
        <v>19</v>
      </c>
      <c r="AB70" s="64">
        <f t="shared" si="45"/>
        <v>45</v>
      </c>
      <c r="AC70" s="3" t="s">
        <v>243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2.75" x14ac:dyDescent="0.2">
      <c r="A71" s="76" t="s">
        <v>13</v>
      </c>
      <c r="B71" s="76" t="s">
        <v>15</v>
      </c>
      <c r="D71" s="79" t="s">
        <v>38</v>
      </c>
      <c r="E71" s="82">
        <v>4</v>
      </c>
      <c r="F71" s="81">
        <f t="shared" si="36"/>
        <v>120</v>
      </c>
      <c r="G71" s="81">
        <f t="shared" si="37"/>
        <v>54</v>
      </c>
      <c r="H71" s="81">
        <v>36</v>
      </c>
      <c r="I71" s="81"/>
      <c r="J71" s="81">
        <v>18</v>
      </c>
      <c r="K71" s="81">
        <f t="shared" si="38"/>
        <v>66</v>
      </c>
      <c r="L71" s="82">
        <f t="shared" si="39"/>
        <v>3</v>
      </c>
      <c r="M71" s="81" t="s">
        <v>19</v>
      </c>
      <c r="N71" s="82">
        <f t="shared" si="40"/>
        <v>45</v>
      </c>
      <c r="O71" s="3" t="s">
        <v>194</v>
      </c>
      <c r="P71" s="1" t="s">
        <v>17</v>
      </c>
      <c r="Q71" s="1" t="s">
        <v>32</v>
      </c>
      <c r="R71" s="4" t="s">
        <v>215</v>
      </c>
      <c r="S71" s="64">
        <v>3.5</v>
      </c>
      <c r="T71" s="65">
        <f t="shared" si="41"/>
        <v>105</v>
      </c>
      <c r="U71" s="65">
        <f t="shared" si="42"/>
        <v>36</v>
      </c>
      <c r="V71" s="65">
        <v>18</v>
      </c>
      <c r="W71" s="65"/>
      <c r="X71" s="65">
        <v>18</v>
      </c>
      <c r="Y71" s="65">
        <f t="shared" si="43"/>
        <v>69</v>
      </c>
      <c r="Z71" s="64">
        <f t="shared" si="44"/>
        <v>2</v>
      </c>
      <c r="AA71" s="65" t="s">
        <v>17</v>
      </c>
      <c r="AB71" s="64">
        <f t="shared" si="45"/>
        <v>34.285714285714285</v>
      </c>
      <c r="AC71" s="3" t="s">
        <v>195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12.75" x14ac:dyDescent="0.2">
      <c r="A72" s="76" t="s">
        <v>17</v>
      </c>
      <c r="B72" s="76" t="s">
        <v>32</v>
      </c>
      <c r="D72" s="79" t="s">
        <v>215</v>
      </c>
      <c r="E72" s="82">
        <v>3.5</v>
      </c>
      <c r="F72" s="81">
        <f t="shared" si="36"/>
        <v>105</v>
      </c>
      <c r="G72" s="81">
        <f t="shared" si="37"/>
        <v>36</v>
      </c>
      <c r="H72" s="81">
        <v>18</v>
      </c>
      <c r="I72" s="81"/>
      <c r="J72" s="81">
        <v>18</v>
      </c>
      <c r="K72" s="81">
        <f t="shared" si="38"/>
        <v>69</v>
      </c>
      <c r="L72" s="82">
        <f t="shared" si="39"/>
        <v>2</v>
      </c>
      <c r="M72" s="81" t="s">
        <v>17</v>
      </c>
      <c r="N72" s="82">
        <f t="shared" si="40"/>
        <v>34.285714285714285</v>
      </c>
      <c r="O72" s="3" t="s">
        <v>197</v>
      </c>
      <c r="P72" s="1" t="s">
        <v>13</v>
      </c>
      <c r="Q72" s="1" t="s">
        <v>15</v>
      </c>
      <c r="R72" s="4" t="s">
        <v>230</v>
      </c>
      <c r="S72" s="64">
        <v>4</v>
      </c>
      <c r="T72" s="65">
        <f t="shared" si="41"/>
        <v>120</v>
      </c>
      <c r="U72" s="65">
        <f t="shared" si="42"/>
        <v>54</v>
      </c>
      <c r="V72" s="65">
        <v>18</v>
      </c>
      <c r="W72" s="65"/>
      <c r="X72" s="65">
        <v>36</v>
      </c>
      <c r="Y72" s="65">
        <f t="shared" si="43"/>
        <v>66</v>
      </c>
      <c r="Z72" s="64">
        <f t="shared" si="44"/>
        <v>3</v>
      </c>
      <c r="AA72" s="65" t="s">
        <v>19</v>
      </c>
      <c r="AB72" s="64">
        <f t="shared" si="45"/>
        <v>45</v>
      </c>
      <c r="AC72" s="3" t="s">
        <v>196</v>
      </c>
      <c r="AD72" s="3" t="s">
        <v>256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12.75" x14ac:dyDescent="0.2">
      <c r="A73" s="76" t="s">
        <v>13</v>
      </c>
      <c r="B73" s="76" t="s">
        <v>15</v>
      </c>
      <c r="D73" s="79" t="s">
        <v>179</v>
      </c>
      <c r="E73" s="82">
        <v>1</v>
      </c>
      <c r="F73" s="81">
        <f t="shared" si="36"/>
        <v>30</v>
      </c>
      <c r="G73" s="81">
        <f t="shared" si="37"/>
        <v>0</v>
      </c>
      <c r="H73" s="81"/>
      <c r="I73" s="81"/>
      <c r="J73" s="81"/>
      <c r="K73" s="81">
        <f t="shared" si="38"/>
        <v>30</v>
      </c>
      <c r="L73" s="82">
        <f t="shared" si="39"/>
        <v>0</v>
      </c>
      <c r="M73" s="81" t="s">
        <v>30</v>
      </c>
      <c r="N73" s="82">
        <f t="shared" si="40"/>
        <v>0</v>
      </c>
      <c r="O73" s="3" t="s">
        <v>196</v>
      </c>
      <c r="P73" s="1" t="s">
        <v>13</v>
      </c>
      <c r="Q73" s="1" t="s">
        <v>15</v>
      </c>
      <c r="R73" s="4" t="s">
        <v>179</v>
      </c>
      <c r="S73" s="64">
        <v>1</v>
      </c>
      <c r="T73" s="65">
        <f t="shared" si="41"/>
        <v>30</v>
      </c>
      <c r="U73" s="65">
        <f t="shared" si="42"/>
        <v>0</v>
      </c>
      <c r="V73" s="65"/>
      <c r="W73" s="65"/>
      <c r="X73" s="65"/>
      <c r="Y73" s="65">
        <f t="shared" si="43"/>
        <v>30</v>
      </c>
      <c r="Z73" s="64">
        <f t="shared" si="44"/>
        <v>0</v>
      </c>
      <c r="AA73" s="65" t="s">
        <v>30</v>
      </c>
      <c r="AB73" s="64">
        <f t="shared" si="45"/>
        <v>0</v>
      </c>
      <c r="AC73" s="3" t="s">
        <v>196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2.75" x14ac:dyDescent="0.2">
      <c r="D74" s="83" t="s">
        <v>23</v>
      </c>
      <c r="E74" s="84">
        <f t="shared" ref="E74:L74" si="46">SUM(E66:E73)</f>
        <v>30</v>
      </c>
      <c r="F74" s="85">
        <f t="shared" si="46"/>
        <v>900</v>
      </c>
      <c r="G74" s="85">
        <f t="shared" si="46"/>
        <v>342</v>
      </c>
      <c r="H74" s="85">
        <f t="shared" si="46"/>
        <v>108</v>
      </c>
      <c r="I74" s="85">
        <f t="shared" si="46"/>
        <v>0</v>
      </c>
      <c r="J74" s="85">
        <f t="shared" si="46"/>
        <v>234</v>
      </c>
      <c r="K74" s="85">
        <f t="shared" si="46"/>
        <v>558</v>
      </c>
      <c r="L74" s="85">
        <f t="shared" si="46"/>
        <v>19</v>
      </c>
      <c r="M74" s="85"/>
      <c r="N74" s="85"/>
      <c r="P74" s="1"/>
      <c r="Q74" s="1"/>
      <c r="R74" s="6" t="s">
        <v>23</v>
      </c>
      <c r="S74" s="60">
        <f t="shared" ref="S74:Z74" si="47">SUM(S66:S73)</f>
        <v>30</v>
      </c>
      <c r="T74" s="70">
        <f t="shared" si="47"/>
        <v>900</v>
      </c>
      <c r="U74" s="70">
        <f t="shared" si="47"/>
        <v>324</v>
      </c>
      <c r="V74" s="70">
        <f t="shared" si="47"/>
        <v>126</v>
      </c>
      <c r="W74" s="70">
        <f t="shared" si="47"/>
        <v>0</v>
      </c>
      <c r="X74" s="70">
        <f t="shared" si="47"/>
        <v>198</v>
      </c>
      <c r="Y74" s="70">
        <f t="shared" si="47"/>
        <v>576</v>
      </c>
      <c r="Z74" s="70">
        <f t="shared" si="47"/>
        <v>18</v>
      </c>
      <c r="AA74" s="70"/>
      <c r="AB74" s="70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D75" s="86" t="s">
        <v>24</v>
      </c>
      <c r="E75" s="88">
        <f>30-E74</f>
        <v>0</v>
      </c>
      <c r="F75" s="87"/>
      <c r="G75" s="87"/>
      <c r="H75" s="87"/>
      <c r="I75" s="87"/>
      <c r="J75" s="87"/>
      <c r="K75" s="87"/>
      <c r="L75" s="87"/>
      <c r="M75" s="87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D76" s="86"/>
      <c r="E76" s="88"/>
      <c r="F76" s="87"/>
      <c r="G76" s="87"/>
      <c r="H76" s="87"/>
      <c r="I76" s="87"/>
      <c r="J76" s="87"/>
      <c r="K76" s="87"/>
      <c r="L76" s="87"/>
      <c r="M76" s="87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D77" s="86"/>
      <c r="E77" s="88"/>
      <c r="F77" s="87"/>
      <c r="G77" s="87"/>
      <c r="H77" s="87"/>
      <c r="I77" s="87"/>
      <c r="J77" s="87"/>
      <c r="K77" s="87"/>
      <c r="L77" s="87"/>
      <c r="M77" s="87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D78" s="86"/>
      <c r="E78" s="88"/>
      <c r="F78" s="87"/>
      <c r="G78" s="87"/>
      <c r="H78" s="87"/>
      <c r="I78" s="87"/>
      <c r="J78" s="87"/>
      <c r="K78" s="87"/>
      <c r="L78" s="87"/>
      <c r="M78" s="87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D79" s="86"/>
      <c r="E79" s="88"/>
      <c r="F79" s="87"/>
      <c r="G79" s="87"/>
      <c r="H79" s="87"/>
      <c r="I79" s="87"/>
      <c r="J79" s="87"/>
      <c r="K79" s="87"/>
      <c r="L79" s="87"/>
      <c r="M79" s="87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D80" s="86"/>
      <c r="E80" s="88"/>
      <c r="F80" s="87"/>
      <c r="G80" s="87"/>
      <c r="H80" s="87"/>
      <c r="I80" s="87"/>
      <c r="J80" s="87"/>
      <c r="K80" s="87"/>
      <c r="L80" s="87"/>
      <c r="M80" s="87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ht="15" customHeight="1" x14ac:dyDescent="0.25">
      <c r="D81" s="77" t="s">
        <v>172</v>
      </c>
      <c r="R81" s="77" t="s">
        <v>172</v>
      </c>
      <c r="S81" s="78"/>
      <c r="T81" s="78"/>
      <c r="U81" s="78"/>
      <c r="V81" s="78"/>
      <c r="W81" s="78"/>
      <c r="X81" s="78"/>
      <c r="Y81" s="78"/>
      <c r="Z81" s="78"/>
      <c r="AA81" s="78"/>
      <c r="AB81" s="78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ht="15" customHeight="1" x14ac:dyDescent="0.25">
      <c r="D82" s="754" t="s">
        <v>0</v>
      </c>
      <c r="E82" s="749" t="s">
        <v>1</v>
      </c>
      <c r="F82" s="753" t="s">
        <v>2</v>
      </c>
      <c r="G82" s="753"/>
      <c r="H82" s="753"/>
      <c r="I82" s="753"/>
      <c r="J82" s="753"/>
      <c r="K82" s="750"/>
      <c r="L82" s="749" t="s">
        <v>3</v>
      </c>
      <c r="M82" s="749" t="s">
        <v>4</v>
      </c>
      <c r="N82" s="749" t="s">
        <v>5</v>
      </c>
      <c r="R82" s="754" t="s">
        <v>0</v>
      </c>
      <c r="S82" s="749" t="s">
        <v>1</v>
      </c>
      <c r="T82" s="753" t="s">
        <v>2</v>
      </c>
      <c r="U82" s="753"/>
      <c r="V82" s="753"/>
      <c r="W82" s="753"/>
      <c r="X82" s="753"/>
      <c r="Y82" s="750"/>
      <c r="Z82" s="749" t="s">
        <v>3</v>
      </c>
      <c r="AA82" s="749" t="s">
        <v>4</v>
      </c>
      <c r="AB82" s="749" t="s">
        <v>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ht="15" customHeight="1" x14ac:dyDescent="0.25">
      <c r="D83" s="754"/>
      <c r="E83" s="749"/>
      <c r="F83" s="749" t="s">
        <v>6</v>
      </c>
      <c r="G83" s="751" t="s">
        <v>7</v>
      </c>
      <c r="H83" s="751"/>
      <c r="I83" s="751"/>
      <c r="J83" s="751"/>
      <c r="K83" s="749" t="s">
        <v>26</v>
      </c>
      <c r="L83" s="749"/>
      <c r="M83" s="749"/>
      <c r="N83" s="749"/>
      <c r="R83" s="754"/>
      <c r="S83" s="749"/>
      <c r="T83" s="749" t="s">
        <v>6</v>
      </c>
      <c r="U83" s="751" t="s">
        <v>7</v>
      </c>
      <c r="V83" s="751"/>
      <c r="W83" s="751"/>
      <c r="X83" s="751"/>
      <c r="Y83" s="749" t="s">
        <v>26</v>
      </c>
      <c r="Z83" s="749"/>
      <c r="AA83" s="749"/>
      <c r="AB83" s="749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D84" s="754"/>
      <c r="E84" s="749"/>
      <c r="F84" s="750"/>
      <c r="G84" s="749" t="s">
        <v>9</v>
      </c>
      <c r="H84" s="753" t="s">
        <v>10</v>
      </c>
      <c r="I84" s="750"/>
      <c r="J84" s="750"/>
      <c r="K84" s="750"/>
      <c r="L84" s="749"/>
      <c r="M84" s="749"/>
      <c r="N84" s="749"/>
      <c r="R84" s="754"/>
      <c r="S84" s="749"/>
      <c r="T84" s="750"/>
      <c r="U84" s="749" t="s">
        <v>9</v>
      </c>
      <c r="V84" s="753" t="s">
        <v>10</v>
      </c>
      <c r="W84" s="750"/>
      <c r="X84" s="750"/>
      <c r="Y84" s="750"/>
      <c r="Z84" s="749"/>
      <c r="AA84" s="749"/>
      <c r="AB84" s="749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D85" s="754"/>
      <c r="E85" s="749"/>
      <c r="F85" s="750"/>
      <c r="G85" s="752"/>
      <c r="H85" s="749" t="s">
        <v>27</v>
      </c>
      <c r="I85" s="749" t="s">
        <v>28</v>
      </c>
      <c r="J85" s="749" t="s">
        <v>29</v>
      </c>
      <c r="K85" s="750"/>
      <c r="L85" s="749"/>
      <c r="M85" s="749"/>
      <c r="N85" s="749"/>
      <c r="R85" s="754"/>
      <c r="S85" s="749"/>
      <c r="T85" s="750"/>
      <c r="U85" s="752"/>
      <c r="V85" s="749" t="s">
        <v>27</v>
      </c>
      <c r="W85" s="749" t="s">
        <v>28</v>
      </c>
      <c r="X85" s="749" t="s">
        <v>29</v>
      </c>
      <c r="Y85" s="750"/>
      <c r="Z85" s="749"/>
      <c r="AA85" s="749"/>
      <c r="AB85" s="749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D86" s="754"/>
      <c r="E86" s="749"/>
      <c r="F86" s="750"/>
      <c r="G86" s="752"/>
      <c r="H86" s="749"/>
      <c r="I86" s="749"/>
      <c r="J86" s="749"/>
      <c r="K86" s="750"/>
      <c r="L86" s="749"/>
      <c r="M86" s="749"/>
      <c r="N86" s="749"/>
      <c r="R86" s="754"/>
      <c r="S86" s="749"/>
      <c r="T86" s="750"/>
      <c r="U86" s="752"/>
      <c r="V86" s="749"/>
      <c r="W86" s="749"/>
      <c r="X86" s="749"/>
      <c r="Y86" s="750"/>
      <c r="Z86" s="749"/>
      <c r="AA86" s="749"/>
      <c r="AB86" s="749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D87" s="754"/>
      <c r="E87" s="749"/>
      <c r="F87" s="750"/>
      <c r="G87" s="752"/>
      <c r="H87" s="749"/>
      <c r="I87" s="749"/>
      <c r="J87" s="749"/>
      <c r="K87" s="750"/>
      <c r="L87" s="749"/>
      <c r="M87" s="749"/>
      <c r="N87" s="749"/>
      <c r="R87" s="754"/>
      <c r="S87" s="749"/>
      <c r="T87" s="750"/>
      <c r="U87" s="752"/>
      <c r="V87" s="749"/>
      <c r="W87" s="749"/>
      <c r="X87" s="749"/>
      <c r="Y87" s="750"/>
      <c r="Z87" s="749"/>
      <c r="AA87" s="749"/>
      <c r="AB87" s="749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ht="3.75" customHeight="1" x14ac:dyDescent="0.25">
      <c r="D88" s="754"/>
      <c r="E88" s="749"/>
      <c r="F88" s="750"/>
      <c r="G88" s="752"/>
      <c r="H88" s="749"/>
      <c r="I88" s="749"/>
      <c r="J88" s="749"/>
      <c r="K88" s="750"/>
      <c r="L88" s="749"/>
      <c r="M88" s="749"/>
      <c r="N88" s="749"/>
      <c r="R88" s="754"/>
      <c r="S88" s="749"/>
      <c r="T88" s="750"/>
      <c r="U88" s="752"/>
      <c r="V88" s="749"/>
      <c r="W88" s="749"/>
      <c r="X88" s="749"/>
      <c r="Y88" s="750"/>
      <c r="Z88" s="749"/>
      <c r="AA88" s="749"/>
      <c r="AB88" s="749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ht="27" customHeight="1" x14ac:dyDescent="0.2">
      <c r="A89" s="76" t="s">
        <v>17</v>
      </c>
      <c r="B89" s="76" t="s">
        <v>32</v>
      </c>
      <c r="C89" s="76" t="s">
        <v>261</v>
      </c>
      <c r="D89" s="79" t="s">
        <v>161</v>
      </c>
      <c r="E89" s="80">
        <v>3</v>
      </c>
      <c r="F89" s="81">
        <f>E89*30</f>
        <v>90</v>
      </c>
      <c r="G89" s="81">
        <f>H89+I89+J89</f>
        <v>45</v>
      </c>
      <c r="H89" s="81"/>
      <c r="I89" s="81"/>
      <c r="J89" s="81">
        <v>45</v>
      </c>
      <c r="K89" s="81">
        <f>F89-G89</f>
        <v>45</v>
      </c>
      <c r="L89" s="82">
        <f>G89/15</f>
        <v>3</v>
      </c>
      <c r="M89" s="81" t="s">
        <v>17</v>
      </c>
      <c r="N89" s="82">
        <f>G89/F89*100</f>
        <v>50</v>
      </c>
      <c r="O89" s="3" t="s">
        <v>195</v>
      </c>
      <c r="P89" s="1" t="s">
        <v>17</v>
      </c>
      <c r="Q89" s="1" t="s">
        <v>32</v>
      </c>
      <c r="R89" s="4" t="s">
        <v>162</v>
      </c>
      <c r="S89" s="5">
        <v>3</v>
      </c>
      <c r="T89" s="65">
        <f>S89*30</f>
        <v>90</v>
      </c>
      <c r="U89" s="65">
        <f>V89+W89+X89</f>
        <v>45</v>
      </c>
      <c r="V89" s="65"/>
      <c r="W89" s="65"/>
      <c r="X89" s="65">
        <v>45</v>
      </c>
      <c r="Y89" s="65">
        <f>T89-U89</f>
        <v>45</v>
      </c>
      <c r="Z89" s="64">
        <f>U89/15</f>
        <v>3</v>
      </c>
      <c r="AA89" s="65" t="s">
        <v>17</v>
      </c>
      <c r="AB89" s="64">
        <f>U89/T89*100</f>
        <v>50</v>
      </c>
      <c r="AC89" s="72" t="s">
        <v>198</v>
      </c>
      <c r="AD89" s="3" t="s">
        <v>257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ht="12.75" x14ac:dyDescent="0.2">
      <c r="A90" s="76" t="s">
        <v>13</v>
      </c>
      <c r="B90" s="76" t="s">
        <v>15</v>
      </c>
      <c r="D90" s="79" t="s">
        <v>40</v>
      </c>
      <c r="E90" s="82">
        <v>5</v>
      </c>
      <c r="F90" s="81">
        <f t="shared" ref="F90:F94" si="48">E90*30</f>
        <v>150</v>
      </c>
      <c r="G90" s="81">
        <f t="shared" ref="G90:G94" si="49">H90+I90+J90</f>
        <v>60</v>
      </c>
      <c r="H90" s="81">
        <v>30</v>
      </c>
      <c r="I90" s="81"/>
      <c r="J90" s="81">
        <v>30</v>
      </c>
      <c r="K90" s="81">
        <f t="shared" ref="K90:K94" si="50">F90-G90</f>
        <v>90</v>
      </c>
      <c r="L90" s="82">
        <f t="shared" ref="L90:L95" si="51">G90/15</f>
        <v>4</v>
      </c>
      <c r="M90" s="81" t="s">
        <v>19</v>
      </c>
      <c r="N90" s="82">
        <f t="shared" ref="N90:N94" si="52">G90/F90*100</f>
        <v>40</v>
      </c>
      <c r="O90" s="3" t="s">
        <v>194</v>
      </c>
      <c r="P90" s="1" t="s">
        <v>13</v>
      </c>
      <c r="Q90" s="1" t="s">
        <v>15</v>
      </c>
      <c r="R90" s="4" t="s">
        <v>40</v>
      </c>
      <c r="S90" s="64">
        <v>5</v>
      </c>
      <c r="T90" s="65">
        <f t="shared" ref="T90:T93" si="53">S90*30</f>
        <v>150</v>
      </c>
      <c r="U90" s="65">
        <f t="shared" ref="U90:U93" si="54">V90+W90+X90</f>
        <v>60</v>
      </c>
      <c r="V90" s="65">
        <v>30</v>
      </c>
      <c r="W90" s="65"/>
      <c r="X90" s="65">
        <v>30</v>
      </c>
      <c r="Y90" s="65">
        <f t="shared" ref="Y90:Y93" si="55">T90-U90</f>
        <v>90</v>
      </c>
      <c r="Z90" s="64">
        <f t="shared" ref="Z90:Z95" si="56">U90/15</f>
        <v>4</v>
      </c>
      <c r="AA90" s="65" t="s">
        <v>19</v>
      </c>
      <c r="AB90" s="64">
        <f t="shared" ref="AB90:AB93" si="57">U90/T90*100</f>
        <v>40</v>
      </c>
      <c r="AC90" s="3" t="s">
        <v>243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ht="12.75" x14ac:dyDescent="0.2">
      <c r="A91" s="76" t="s">
        <v>13</v>
      </c>
      <c r="B91" s="76" t="s">
        <v>15</v>
      </c>
      <c r="C91" s="76" t="s">
        <v>258</v>
      </c>
      <c r="D91" s="79" t="s">
        <v>199</v>
      </c>
      <c r="E91" s="82">
        <v>3</v>
      </c>
      <c r="F91" s="81">
        <f t="shared" si="48"/>
        <v>90</v>
      </c>
      <c r="G91" s="81">
        <f t="shared" si="49"/>
        <v>30</v>
      </c>
      <c r="H91" s="81">
        <v>15</v>
      </c>
      <c r="I91" s="81"/>
      <c r="J91" s="81">
        <v>15</v>
      </c>
      <c r="K91" s="81">
        <f t="shared" si="50"/>
        <v>60</v>
      </c>
      <c r="L91" s="82">
        <f t="shared" si="51"/>
        <v>2</v>
      </c>
      <c r="M91" s="81" t="s">
        <v>17</v>
      </c>
      <c r="N91" s="82">
        <f t="shared" si="52"/>
        <v>33.333333333333329</v>
      </c>
      <c r="O91" s="3" t="s">
        <v>196</v>
      </c>
      <c r="P91" s="1" t="s">
        <v>13</v>
      </c>
      <c r="Q91" s="1" t="s">
        <v>15</v>
      </c>
      <c r="R91" s="4" t="s">
        <v>202</v>
      </c>
      <c r="S91" s="64">
        <v>4</v>
      </c>
      <c r="T91" s="65">
        <f t="shared" si="53"/>
        <v>120</v>
      </c>
      <c r="U91" s="65">
        <f t="shared" si="54"/>
        <v>45</v>
      </c>
      <c r="V91" s="65">
        <v>30</v>
      </c>
      <c r="W91" s="65"/>
      <c r="X91" s="65">
        <v>15</v>
      </c>
      <c r="Y91" s="65">
        <f t="shared" si="55"/>
        <v>75</v>
      </c>
      <c r="Z91" s="64">
        <f t="shared" si="56"/>
        <v>3</v>
      </c>
      <c r="AA91" s="65" t="s">
        <v>30</v>
      </c>
      <c r="AB91" s="64">
        <f t="shared" si="57"/>
        <v>37.5</v>
      </c>
      <c r="AC91" s="3" t="s">
        <v>195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2.75" x14ac:dyDescent="0.2">
      <c r="A92" s="76" t="s">
        <v>13</v>
      </c>
      <c r="B92" s="76" t="s">
        <v>15</v>
      </c>
      <c r="D92" s="79" t="s">
        <v>202</v>
      </c>
      <c r="E92" s="82">
        <v>4</v>
      </c>
      <c r="F92" s="81">
        <f t="shared" si="48"/>
        <v>120</v>
      </c>
      <c r="G92" s="81">
        <f t="shared" si="49"/>
        <v>45</v>
      </c>
      <c r="H92" s="81">
        <v>30</v>
      </c>
      <c r="I92" s="81"/>
      <c r="J92" s="81">
        <v>15</v>
      </c>
      <c r="K92" s="81">
        <f t="shared" si="50"/>
        <v>75</v>
      </c>
      <c r="L92" s="82">
        <f t="shared" si="51"/>
        <v>3</v>
      </c>
      <c r="M92" s="81" t="s">
        <v>30</v>
      </c>
      <c r="N92" s="82">
        <f t="shared" si="52"/>
        <v>37.5</v>
      </c>
      <c r="O92" s="3" t="s">
        <v>195</v>
      </c>
      <c r="P92" s="1" t="s">
        <v>13</v>
      </c>
      <c r="Q92" s="1" t="s">
        <v>32</v>
      </c>
      <c r="R92" s="66" t="s">
        <v>182</v>
      </c>
      <c r="S92" s="64">
        <v>5</v>
      </c>
      <c r="T92" s="65">
        <f t="shared" si="53"/>
        <v>150</v>
      </c>
      <c r="U92" s="65">
        <f t="shared" si="54"/>
        <v>60</v>
      </c>
      <c r="V92" s="65">
        <v>30</v>
      </c>
      <c r="W92" s="65"/>
      <c r="X92" s="65">
        <v>30</v>
      </c>
      <c r="Y92" s="65">
        <f t="shared" si="55"/>
        <v>90</v>
      </c>
      <c r="Z92" s="64">
        <f t="shared" si="56"/>
        <v>4</v>
      </c>
      <c r="AA92" s="65" t="s">
        <v>19</v>
      </c>
      <c r="AB92" s="64">
        <f t="shared" si="57"/>
        <v>40</v>
      </c>
      <c r="AC92" s="3" t="s">
        <v>196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ht="12.75" x14ac:dyDescent="0.2">
      <c r="A93" s="76" t="s">
        <v>13</v>
      </c>
      <c r="B93" s="76" t="s">
        <v>32</v>
      </c>
      <c r="D93" s="89" t="s">
        <v>182</v>
      </c>
      <c r="E93" s="82">
        <v>5</v>
      </c>
      <c r="F93" s="81">
        <f t="shared" si="48"/>
        <v>150</v>
      </c>
      <c r="G93" s="81">
        <f t="shared" si="49"/>
        <v>60</v>
      </c>
      <c r="H93" s="81">
        <v>30</v>
      </c>
      <c r="I93" s="81"/>
      <c r="J93" s="81">
        <v>30</v>
      </c>
      <c r="K93" s="81">
        <f t="shared" si="50"/>
        <v>90</v>
      </c>
      <c r="L93" s="82">
        <f t="shared" si="51"/>
        <v>4</v>
      </c>
      <c r="M93" s="81" t="s">
        <v>19</v>
      </c>
      <c r="N93" s="82">
        <f t="shared" si="52"/>
        <v>40</v>
      </c>
      <c r="O93" s="3" t="s">
        <v>196</v>
      </c>
      <c r="P93" s="1" t="s">
        <v>13</v>
      </c>
      <c r="Q93" s="1" t="s">
        <v>15</v>
      </c>
      <c r="R93" s="4" t="s">
        <v>232</v>
      </c>
      <c r="S93" s="64">
        <v>4</v>
      </c>
      <c r="T93" s="65">
        <f t="shared" si="53"/>
        <v>120</v>
      </c>
      <c r="U93" s="65">
        <f t="shared" si="54"/>
        <v>45</v>
      </c>
      <c r="V93" s="65">
        <v>15</v>
      </c>
      <c r="W93" s="65"/>
      <c r="X93" s="65">
        <v>30</v>
      </c>
      <c r="Y93" s="65">
        <f t="shared" si="55"/>
        <v>75</v>
      </c>
      <c r="Z93" s="64">
        <f t="shared" si="56"/>
        <v>3</v>
      </c>
      <c r="AA93" s="65" t="s">
        <v>19</v>
      </c>
      <c r="AB93" s="64">
        <f t="shared" si="57"/>
        <v>37.5</v>
      </c>
      <c r="AC93" s="3" t="s">
        <v>196</v>
      </c>
      <c r="AD93" s="3" t="s">
        <v>252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ht="25.5" x14ac:dyDescent="0.2">
      <c r="A94" s="76" t="s">
        <v>13</v>
      </c>
      <c r="B94" s="76" t="s">
        <v>15</v>
      </c>
      <c r="C94" s="76" t="s">
        <v>260</v>
      </c>
      <c r="D94" s="79" t="s">
        <v>188</v>
      </c>
      <c r="E94" s="82">
        <v>7</v>
      </c>
      <c r="F94" s="81">
        <f t="shared" si="48"/>
        <v>210</v>
      </c>
      <c r="G94" s="81">
        <f t="shared" si="49"/>
        <v>90</v>
      </c>
      <c r="H94" s="81">
        <v>45</v>
      </c>
      <c r="I94" s="81"/>
      <c r="J94" s="81">
        <v>45</v>
      </c>
      <c r="K94" s="81">
        <f t="shared" si="50"/>
        <v>120</v>
      </c>
      <c r="L94" s="82">
        <f t="shared" si="51"/>
        <v>6</v>
      </c>
      <c r="M94" s="81" t="s">
        <v>19</v>
      </c>
      <c r="N94" s="82">
        <f t="shared" si="52"/>
        <v>42.857142857142854</v>
      </c>
      <c r="O94" s="3" t="s">
        <v>196</v>
      </c>
      <c r="P94" s="1" t="s">
        <v>13</v>
      </c>
      <c r="Q94" s="1" t="s">
        <v>32</v>
      </c>
      <c r="R94" s="75" t="s">
        <v>233</v>
      </c>
      <c r="S94" s="64">
        <v>5</v>
      </c>
      <c r="T94" s="65">
        <f>S94*30</f>
        <v>150</v>
      </c>
      <c r="U94" s="65">
        <f>V94+W94+X94</f>
        <v>60</v>
      </c>
      <c r="V94" s="65">
        <v>30</v>
      </c>
      <c r="W94" s="65"/>
      <c r="X94" s="65">
        <v>30</v>
      </c>
      <c r="Y94" s="65">
        <f>T94-U94</f>
        <v>90</v>
      </c>
      <c r="Z94" s="64">
        <f>U94/18</f>
        <v>3.3333333333333335</v>
      </c>
      <c r="AA94" s="65" t="s">
        <v>19</v>
      </c>
      <c r="AB94" s="64">
        <f>U94/T94*100</f>
        <v>40</v>
      </c>
      <c r="AC94" s="3" t="s">
        <v>196</v>
      </c>
      <c r="AD94" s="3" t="s">
        <v>252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ht="12.75" x14ac:dyDescent="0.2">
      <c r="A95" s="76" t="s">
        <v>13</v>
      </c>
      <c r="B95" s="76" t="s">
        <v>15</v>
      </c>
      <c r="C95" s="76" t="s">
        <v>259</v>
      </c>
      <c r="D95" s="79" t="s">
        <v>181</v>
      </c>
      <c r="E95" s="82">
        <v>3</v>
      </c>
      <c r="F95" s="81">
        <f>E95*30</f>
        <v>90</v>
      </c>
      <c r="G95" s="81">
        <f>H95+I95+J95</f>
        <v>30</v>
      </c>
      <c r="H95" s="81">
        <v>15</v>
      </c>
      <c r="I95" s="81"/>
      <c r="J95" s="81">
        <v>15</v>
      </c>
      <c r="K95" s="81">
        <f>F95-G95</f>
        <v>60</v>
      </c>
      <c r="L95" s="82">
        <f t="shared" si="51"/>
        <v>2</v>
      </c>
      <c r="M95" s="81" t="s">
        <v>30</v>
      </c>
      <c r="N95" s="82">
        <f>G95/F95*100</f>
        <v>33.333333333333329</v>
      </c>
      <c r="O95" s="3" t="s">
        <v>196</v>
      </c>
      <c r="P95" s="1" t="s">
        <v>17</v>
      </c>
      <c r="Q95" s="1" t="s">
        <v>15</v>
      </c>
      <c r="R95" s="4" t="s">
        <v>231</v>
      </c>
      <c r="S95" s="64">
        <v>4</v>
      </c>
      <c r="T95" s="65">
        <f>S95*30</f>
        <v>120</v>
      </c>
      <c r="U95" s="65">
        <f>V95+W95+X95</f>
        <v>45</v>
      </c>
      <c r="V95" s="65">
        <v>30</v>
      </c>
      <c r="W95" s="65"/>
      <c r="X95" s="65">
        <v>15</v>
      </c>
      <c r="Y95" s="65">
        <f>T95-U95</f>
        <v>75</v>
      </c>
      <c r="Z95" s="64">
        <f t="shared" si="56"/>
        <v>3</v>
      </c>
      <c r="AA95" s="65" t="s">
        <v>30</v>
      </c>
      <c r="AB95" s="64">
        <f>U95/T95*100</f>
        <v>37.5</v>
      </c>
      <c r="AC95" s="3" t="s">
        <v>196</v>
      </c>
      <c r="AD95" s="3" t="s">
        <v>252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5" customHeight="1" x14ac:dyDescent="0.2">
      <c r="D96" s="83" t="s">
        <v>23</v>
      </c>
      <c r="E96" s="84">
        <f t="shared" ref="E96:N96" si="58">SUM(E89:E95)</f>
        <v>30</v>
      </c>
      <c r="F96" s="85">
        <f t="shared" si="58"/>
        <v>900</v>
      </c>
      <c r="G96" s="85">
        <f t="shared" si="58"/>
        <v>360</v>
      </c>
      <c r="H96" s="85">
        <f t="shared" si="58"/>
        <v>165</v>
      </c>
      <c r="I96" s="85">
        <f t="shared" si="58"/>
        <v>0</v>
      </c>
      <c r="J96" s="85">
        <f t="shared" si="58"/>
        <v>195</v>
      </c>
      <c r="K96" s="85">
        <f t="shared" si="58"/>
        <v>540</v>
      </c>
      <c r="L96" s="85">
        <f>SUM(L89:L95)</f>
        <v>24</v>
      </c>
      <c r="M96" s="85">
        <f t="shared" si="58"/>
        <v>0</v>
      </c>
      <c r="N96" s="85">
        <f t="shared" si="58"/>
        <v>277.02380952380952</v>
      </c>
      <c r="P96" s="1"/>
      <c r="Q96" s="1"/>
      <c r="R96" s="6" t="s">
        <v>23</v>
      </c>
      <c r="S96" s="60">
        <f t="shared" ref="S96:AB96" si="59">SUM(S89:S95)</f>
        <v>30</v>
      </c>
      <c r="T96" s="70">
        <f t="shared" si="59"/>
        <v>900</v>
      </c>
      <c r="U96" s="70">
        <f t="shared" si="59"/>
        <v>360</v>
      </c>
      <c r="V96" s="70">
        <f t="shared" si="59"/>
        <v>165</v>
      </c>
      <c r="W96" s="70">
        <f t="shared" si="59"/>
        <v>0</v>
      </c>
      <c r="X96" s="70">
        <f t="shared" si="59"/>
        <v>195</v>
      </c>
      <c r="Y96" s="70">
        <f t="shared" si="59"/>
        <v>540</v>
      </c>
      <c r="Z96" s="70">
        <f t="shared" si="59"/>
        <v>23.333333333333332</v>
      </c>
      <c r="AA96" s="70">
        <f t="shared" si="59"/>
        <v>0</v>
      </c>
      <c r="AB96" s="70">
        <f t="shared" si="59"/>
        <v>282.5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ht="15" customHeight="1" x14ac:dyDescent="0.25">
      <c r="D97" s="86" t="s">
        <v>24</v>
      </c>
      <c r="E97" s="87">
        <f>30-E96</f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D98" s="77" t="s">
        <v>173</v>
      </c>
      <c r="R98" s="77" t="s">
        <v>173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D99" s="754" t="s">
        <v>0</v>
      </c>
      <c r="E99" s="749" t="s">
        <v>1</v>
      </c>
      <c r="F99" s="753" t="s">
        <v>2</v>
      </c>
      <c r="G99" s="753"/>
      <c r="H99" s="753"/>
      <c r="I99" s="753"/>
      <c r="J99" s="753"/>
      <c r="K99" s="750"/>
      <c r="L99" s="749" t="s">
        <v>3</v>
      </c>
      <c r="M99" s="749" t="s">
        <v>4</v>
      </c>
      <c r="N99" s="749" t="s">
        <v>5</v>
      </c>
      <c r="R99" s="746" t="s">
        <v>0</v>
      </c>
      <c r="S99" s="742" t="s">
        <v>1</v>
      </c>
      <c r="T99" s="745" t="s">
        <v>2</v>
      </c>
      <c r="U99" s="745"/>
      <c r="V99" s="745"/>
      <c r="W99" s="745"/>
      <c r="X99" s="745"/>
      <c r="Y99" s="524"/>
      <c r="Z99" s="742" t="s">
        <v>3</v>
      </c>
      <c r="AA99" s="742" t="s">
        <v>4</v>
      </c>
      <c r="AB99" s="742" t="s">
        <v>5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D100" s="754"/>
      <c r="E100" s="749"/>
      <c r="F100" s="749" t="s">
        <v>6</v>
      </c>
      <c r="G100" s="751" t="s">
        <v>7</v>
      </c>
      <c r="H100" s="751"/>
      <c r="I100" s="751"/>
      <c r="J100" s="751"/>
      <c r="K100" s="749" t="s">
        <v>26</v>
      </c>
      <c r="L100" s="749"/>
      <c r="M100" s="749"/>
      <c r="N100" s="749"/>
      <c r="R100" s="746"/>
      <c r="S100" s="742"/>
      <c r="T100" s="742" t="s">
        <v>6</v>
      </c>
      <c r="U100" s="743" t="s">
        <v>7</v>
      </c>
      <c r="V100" s="743"/>
      <c r="W100" s="743"/>
      <c r="X100" s="743"/>
      <c r="Y100" s="742" t="s">
        <v>26</v>
      </c>
      <c r="Z100" s="742"/>
      <c r="AA100" s="742"/>
      <c r="AB100" s="742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D101" s="754"/>
      <c r="E101" s="749"/>
      <c r="F101" s="750"/>
      <c r="G101" s="749" t="s">
        <v>9</v>
      </c>
      <c r="H101" s="753" t="s">
        <v>10</v>
      </c>
      <c r="I101" s="750"/>
      <c r="J101" s="750"/>
      <c r="K101" s="750"/>
      <c r="L101" s="749"/>
      <c r="M101" s="749"/>
      <c r="N101" s="749"/>
      <c r="R101" s="746"/>
      <c r="S101" s="742"/>
      <c r="T101" s="524"/>
      <c r="U101" s="742" t="s">
        <v>9</v>
      </c>
      <c r="V101" s="745" t="s">
        <v>10</v>
      </c>
      <c r="W101" s="524"/>
      <c r="X101" s="524"/>
      <c r="Y101" s="524"/>
      <c r="Z101" s="742"/>
      <c r="AA101" s="742"/>
      <c r="AB101" s="742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D102" s="754"/>
      <c r="E102" s="749"/>
      <c r="F102" s="750"/>
      <c r="G102" s="752"/>
      <c r="H102" s="749" t="s">
        <v>27</v>
      </c>
      <c r="I102" s="749" t="s">
        <v>28</v>
      </c>
      <c r="J102" s="749" t="s">
        <v>29</v>
      </c>
      <c r="K102" s="750"/>
      <c r="L102" s="749"/>
      <c r="M102" s="749"/>
      <c r="N102" s="749"/>
      <c r="R102" s="746"/>
      <c r="S102" s="742"/>
      <c r="T102" s="524"/>
      <c r="U102" s="744"/>
      <c r="V102" s="742" t="s">
        <v>27</v>
      </c>
      <c r="W102" s="742" t="s">
        <v>28</v>
      </c>
      <c r="X102" s="742" t="s">
        <v>29</v>
      </c>
      <c r="Y102" s="524"/>
      <c r="Z102" s="742"/>
      <c r="AA102" s="742"/>
      <c r="AB102" s="742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D103" s="754"/>
      <c r="E103" s="749"/>
      <c r="F103" s="750"/>
      <c r="G103" s="752"/>
      <c r="H103" s="749"/>
      <c r="I103" s="749"/>
      <c r="J103" s="749"/>
      <c r="K103" s="750"/>
      <c r="L103" s="749"/>
      <c r="M103" s="749"/>
      <c r="N103" s="749"/>
      <c r="R103" s="746"/>
      <c r="S103" s="742"/>
      <c r="T103" s="524"/>
      <c r="U103" s="744"/>
      <c r="V103" s="742"/>
      <c r="W103" s="742"/>
      <c r="X103" s="742"/>
      <c r="Y103" s="524"/>
      <c r="Z103" s="742"/>
      <c r="AA103" s="742"/>
      <c r="AB103" s="742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D104" s="754"/>
      <c r="E104" s="749"/>
      <c r="F104" s="750"/>
      <c r="G104" s="752"/>
      <c r="H104" s="749"/>
      <c r="I104" s="749"/>
      <c r="J104" s="749"/>
      <c r="K104" s="750"/>
      <c r="L104" s="749"/>
      <c r="M104" s="749"/>
      <c r="N104" s="749"/>
      <c r="R104" s="746"/>
      <c r="S104" s="742"/>
      <c r="T104" s="524"/>
      <c r="U104" s="744"/>
      <c r="V104" s="742"/>
      <c r="W104" s="742"/>
      <c r="X104" s="742"/>
      <c r="Y104" s="524"/>
      <c r="Z104" s="742"/>
      <c r="AA104" s="742"/>
      <c r="AB104" s="742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ht="11.25" customHeight="1" x14ac:dyDescent="0.25">
      <c r="D105" s="754"/>
      <c r="E105" s="749"/>
      <c r="F105" s="750"/>
      <c r="G105" s="752"/>
      <c r="H105" s="749"/>
      <c r="I105" s="749"/>
      <c r="J105" s="749"/>
      <c r="K105" s="750"/>
      <c r="L105" s="749"/>
      <c r="M105" s="749"/>
      <c r="N105" s="749"/>
      <c r="R105" s="746"/>
      <c r="S105" s="742"/>
      <c r="T105" s="524"/>
      <c r="U105" s="744"/>
      <c r="V105" s="742"/>
      <c r="W105" s="742"/>
      <c r="X105" s="742"/>
      <c r="Y105" s="524"/>
      <c r="Z105" s="742"/>
      <c r="AA105" s="742"/>
      <c r="AB105" s="742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2.75" x14ac:dyDescent="0.2">
      <c r="A106" s="76" t="s">
        <v>13</v>
      </c>
      <c r="B106" s="76" t="s">
        <v>15</v>
      </c>
      <c r="D106" s="83" t="s">
        <v>184</v>
      </c>
      <c r="E106" s="80">
        <v>4.5</v>
      </c>
      <c r="F106" s="81">
        <f>E106*30</f>
        <v>135</v>
      </c>
      <c r="G106" s="81">
        <f>H106+I106+J106</f>
        <v>0</v>
      </c>
      <c r="H106" s="81"/>
      <c r="I106" s="81"/>
      <c r="J106" s="81"/>
      <c r="K106" s="81">
        <f>F106-G106</f>
        <v>135</v>
      </c>
      <c r="L106" s="82">
        <f>G106/18</f>
        <v>0</v>
      </c>
      <c r="M106" s="81" t="s">
        <v>30</v>
      </c>
      <c r="N106" s="82">
        <f>G106/F106*100</f>
        <v>0</v>
      </c>
      <c r="O106" s="3" t="s">
        <v>196</v>
      </c>
      <c r="P106" s="1" t="s">
        <v>13</v>
      </c>
      <c r="Q106" s="1" t="s">
        <v>15</v>
      </c>
      <c r="R106" s="6" t="s">
        <v>184</v>
      </c>
      <c r="S106" s="5">
        <v>4.5</v>
      </c>
      <c r="T106" s="65">
        <f>S106*30</f>
        <v>135</v>
      </c>
      <c r="U106" s="65">
        <f>V106+W106+X106</f>
        <v>0</v>
      </c>
      <c r="V106" s="65"/>
      <c r="W106" s="65"/>
      <c r="X106" s="65"/>
      <c r="Y106" s="65">
        <f>T106-U106</f>
        <v>135</v>
      </c>
      <c r="Z106" s="64">
        <f>U106/18</f>
        <v>0</v>
      </c>
      <c r="AA106" s="65" t="s">
        <v>30</v>
      </c>
      <c r="AB106" s="64">
        <f>U106/T106*100</f>
        <v>0</v>
      </c>
      <c r="AC106" s="3" t="s">
        <v>196</v>
      </c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ht="25.5" x14ac:dyDescent="0.2">
      <c r="A107" s="76" t="s">
        <v>17</v>
      </c>
      <c r="B107" s="76" t="s">
        <v>32</v>
      </c>
      <c r="C107" s="76" t="s">
        <v>263</v>
      </c>
      <c r="D107" s="79" t="s">
        <v>39</v>
      </c>
      <c r="E107" s="82">
        <v>4</v>
      </c>
      <c r="F107" s="81">
        <f t="shared" ref="F107:F112" si="60">E107*30</f>
        <v>120</v>
      </c>
      <c r="G107" s="81">
        <f t="shared" ref="G107:G112" si="61">H107+I107+J107</f>
        <v>54</v>
      </c>
      <c r="H107" s="81"/>
      <c r="I107" s="81"/>
      <c r="J107" s="81">
        <v>54</v>
      </c>
      <c r="K107" s="81">
        <f t="shared" ref="K107:K112" si="62">F107-G107</f>
        <v>66</v>
      </c>
      <c r="L107" s="82">
        <f t="shared" ref="L107:L112" si="63">G107/18</f>
        <v>3</v>
      </c>
      <c r="M107" s="81" t="s">
        <v>17</v>
      </c>
      <c r="N107" s="82">
        <f t="shared" ref="N107:N112" si="64">G107/F107*100</f>
        <v>45</v>
      </c>
      <c r="O107" s="3" t="s">
        <v>198</v>
      </c>
      <c r="P107" s="1" t="s">
        <v>17</v>
      </c>
      <c r="Q107" s="1" t="s">
        <v>32</v>
      </c>
      <c r="R107" s="4" t="s">
        <v>161</v>
      </c>
      <c r="S107" s="64">
        <v>4</v>
      </c>
      <c r="T107" s="65">
        <f t="shared" ref="T107:T112" si="65">S107*30</f>
        <v>120</v>
      </c>
      <c r="U107" s="65">
        <f t="shared" ref="U107:U112" si="66">V107+W107+X107</f>
        <v>54</v>
      </c>
      <c r="V107" s="65"/>
      <c r="W107" s="65"/>
      <c r="X107" s="65">
        <v>54</v>
      </c>
      <c r="Y107" s="65">
        <f t="shared" ref="Y107:Y112" si="67">T107-U107</f>
        <v>66</v>
      </c>
      <c r="Z107" s="64">
        <f t="shared" ref="Z107:Z112" si="68">U107/18</f>
        <v>3</v>
      </c>
      <c r="AA107" s="65" t="s">
        <v>17</v>
      </c>
      <c r="AB107" s="64">
        <f t="shared" ref="AB107:AB112" si="69">U107/T107*100</f>
        <v>45</v>
      </c>
      <c r="AC107" s="72" t="s">
        <v>198</v>
      </c>
      <c r="AD107" s="3" t="s">
        <v>262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ht="12.75" x14ac:dyDescent="0.2">
      <c r="A108" s="76" t="s">
        <v>13</v>
      </c>
      <c r="B108" s="76" t="s">
        <v>15</v>
      </c>
      <c r="C108" s="76" t="s">
        <v>264</v>
      </c>
      <c r="D108" s="79" t="s">
        <v>191</v>
      </c>
      <c r="E108" s="82">
        <v>7</v>
      </c>
      <c r="F108" s="81">
        <f t="shared" si="60"/>
        <v>210</v>
      </c>
      <c r="G108" s="81">
        <f t="shared" si="61"/>
        <v>90</v>
      </c>
      <c r="H108" s="81">
        <v>36</v>
      </c>
      <c r="I108" s="81"/>
      <c r="J108" s="81">
        <v>54</v>
      </c>
      <c r="K108" s="81">
        <f t="shared" si="62"/>
        <v>120</v>
      </c>
      <c r="L108" s="82">
        <f t="shared" si="63"/>
        <v>5</v>
      </c>
      <c r="M108" s="81" t="s">
        <v>19</v>
      </c>
      <c r="N108" s="82">
        <f t="shared" si="64"/>
        <v>42.857142857142854</v>
      </c>
      <c r="O108" s="3" t="s">
        <v>196</v>
      </c>
      <c r="P108" s="1" t="s">
        <v>13</v>
      </c>
      <c r="Q108" s="1" t="s">
        <v>15</v>
      </c>
      <c r="R108" s="4" t="s">
        <v>191</v>
      </c>
      <c r="S108" s="64">
        <v>6</v>
      </c>
      <c r="T108" s="65">
        <f t="shared" si="65"/>
        <v>180</v>
      </c>
      <c r="U108" s="65">
        <f t="shared" si="66"/>
        <v>72</v>
      </c>
      <c r="V108" s="65">
        <v>36</v>
      </c>
      <c r="W108" s="65"/>
      <c r="X108" s="65">
        <v>36</v>
      </c>
      <c r="Y108" s="65">
        <f t="shared" si="67"/>
        <v>108</v>
      </c>
      <c r="Z108" s="64">
        <f t="shared" si="68"/>
        <v>4</v>
      </c>
      <c r="AA108" s="65" t="s">
        <v>19</v>
      </c>
      <c r="AB108" s="64">
        <f t="shared" si="69"/>
        <v>40</v>
      </c>
      <c r="AC108" s="3" t="s">
        <v>196</v>
      </c>
      <c r="AD108" s="3" t="s">
        <v>265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25.5" x14ac:dyDescent="0.2">
      <c r="A109" s="76" t="s">
        <v>13</v>
      </c>
      <c r="B109" s="76" t="s">
        <v>32</v>
      </c>
      <c r="C109" s="76" t="s">
        <v>266</v>
      </c>
      <c r="D109" s="79" t="s">
        <v>185</v>
      </c>
      <c r="E109" s="82">
        <v>5</v>
      </c>
      <c r="F109" s="81">
        <f t="shared" si="60"/>
        <v>150</v>
      </c>
      <c r="G109" s="81">
        <f t="shared" si="61"/>
        <v>72</v>
      </c>
      <c r="H109" s="81">
        <v>36</v>
      </c>
      <c r="I109" s="81"/>
      <c r="J109" s="81">
        <v>36</v>
      </c>
      <c r="K109" s="81">
        <f t="shared" si="62"/>
        <v>78</v>
      </c>
      <c r="L109" s="82">
        <f t="shared" si="63"/>
        <v>4</v>
      </c>
      <c r="M109" s="81" t="s">
        <v>19</v>
      </c>
      <c r="N109" s="82">
        <f t="shared" si="64"/>
        <v>48</v>
      </c>
      <c r="O109" s="3" t="s">
        <v>196</v>
      </c>
      <c r="P109" s="1" t="s">
        <v>13</v>
      </c>
      <c r="Q109" s="1" t="s">
        <v>15</v>
      </c>
      <c r="R109" s="4" t="s">
        <v>188</v>
      </c>
      <c r="S109" s="64">
        <v>5</v>
      </c>
      <c r="T109" s="65">
        <f t="shared" si="65"/>
        <v>150</v>
      </c>
      <c r="U109" s="65">
        <f t="shared" si="66"/>
        <v>72</v>
      </c>
      <c r="V109" s="65">
        <v>36</v>
      </c>
      <c r="W109" s="65"/>
      <c r="X109" s="65">
        <v>36</v>
      </c>
      <c r="Y109" s="65">
        <f t="shared" si="67"/>
        <v>78</v>
      </c>
      <c r="Z109" s="64">
        <f t="shared" ref="Z109" si="70">U109/15</f>
        <v>4.8</v>
      </c>
      <c r="AA109" s="74" t="s">
        <v>19</v>
      </c>
      <c r="AB109" s="64">
        <f t="shared" si="69"/>
        <v>48</v>
      </c>
      <c r="AC109" s="3" t="s">
        <v>196</v>
      </c>
      <c r="AD109" s="3" t="s">
        <v>267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3.5" customHeight="1" x14ac:dyDescent="0.2">
      <c r="A110" s="76" t="s">
        <v>13</v>
      </c>
      <c r="B110" s="76" t="s">
        <v>32</v>
      </c>
      <c r="C110" s="76" t="s">
        <v>268</v>
      </c>
      <c r="D110" s="79" t="s">
        <v>186</v>
      </c>
      <c r="E110" s="90">
        <v>5</v>
      </c>
      <c r="F110" s="81">
        <f t="shared" si="60"/>
        <v>150</v>
      </c>
      <c r="G110" s="81">
        <f t="shared" si="61"/>
        <v>72</v>
      </c>
      <c r="H110" s="81">
        <v>36</v>
      </c>
      <c r="I110" s="81"/>
      <c r="J110" s="81">
        <v>36</v>
      </c>
      <c r="K110" s="81">
        <f t="shared" si="62"/>
        <v>78</v>
      </c>
      <c r="L110" s="82">
        <f t="shared" si="63"/>
        <v>4</v>
      </c>
      <c r="M110" s="81" t="s">
        <v>19</v>
      </c>
      <c r="N110" s="82">
        <f t="shared" si="64"/>
        <v>48</v>
      </c>
      <c r="O110" s="3" t="s">
        <v>196</v>
      </c>
      <c r="P110" s="1" t="s">
        <v>13</v>
      </c>
      <c r="Q110" s="1" t="s">
        <v>32</v>
      </c>
      <c r="R110" s="6" t="s">
        <v>234</v>
      </c>
      <c r="S110" s="68">
        <v>5</v>
      </c>
      <c r="T110" s="65">
        <f t="shared" si="65"/>
        <v>150</v>
      </c>
      <c r="U110" s="65">
        <f t="shared" si="66"/>
        <v>72</v>
      </c>
      <c r="V110" s="65">
        <v>36</v>
      </c>
      <c r="W110" s="65"/>
      <c r="X110" s="65">
        <v>36</v>
      </c>
      <c r="Y110" s="65">
        <f t="shared" si="67"/>
        <v>78</v>
      </c>
      <c r="Z110" s="64">
        <f t="shared" si="68"/>
        <v>4</v>
      </c>
      <c r="AA110" s="65" t="s">
        <v>19</v>
      </c>
      <c r="AB110" s="64">
        <f t="shared" si="69"/>
        <v>48</v>
      </c>
      <c r="AC110" s="3" t="s">
        <v>196</v>
      </c>
      <c r="AD110" s="3" t="s">
        <v>268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ht="15" customHeight="1" x14ac:dyDescent="0.2">
      <c r="A111" s="76" t="s">
        <v>13</v>
      </c>
      <c r="B111" s="76" t="s">
        <v>15</v>
      </c>
      <c r="D111" s="79" t="s">
        <v>222</v>
      </c>
      <c r="E111" s="90">
        <v>1</v>
      </c>
      <c r="F111" s="81">
        <f t="shared" si="60"/>
        <v>30</v>
      </c>
      <c r="G111" s="81"/>
      <c r="H111" s="81"/>
      <c r="I111" s="81"/>
      <c r="J111" s="81"/>
      <c r="K111" s="81">
        <f t="shared" si="62"/>
        <v>30</v>
      </c>
      <c r="L111" s="82"/>
      <c r="M111" s="81" t="s">
        <v>30</v>
      </c>
      <c r="N111" s="82"/>
      <c r="O111" s="3" t="s">
        <v>196</v>
      </c>
      <c r="P111" s="1" t="s">
        <v>13</v>
      </c>
      <c r="Q111" s="1" t="s">
        <v>15</v>
      </c>
      <c r="R111" s="4" t="s">
        <v>222</v>
      </c>
      <c r="S111" s="68">
        <v>1</v>
      </c>
      <c r="T111" s="65">
        <f t="shared" si="65"/>
        <v>30</v>
      </c>
      <c r="U111" s="65"/>
      <c r="V111" s="65"/>
      <c r="W111" s="65"/>
      <c r="X111" s="65"/>
      <c r="Y111" s="65">
        <f t="shared" si="67"/>
        <v>30</v>
      </c>
      <c r="Z111" s="64"/>
      <c r="AA111" s="65" t="s">
        <v>30</v>
      </c>
      <c r="AB111" s="64"/>
      <c r="AC111" s="3" t="s">
        <v>196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ht="15" customHeight="1" x14ac:dyDescent="0.2">
      <c r="A112" s="76" t="s">
        <v>13</v>
      </c>
      <c r="B112" s="76" t="s">
        <v>15</v>
      </c>
      <c r="C112" s="76" t="s">
        <v>269</v>
      </c>
      <c r="D112" s="91" t="s">
        <v>218</v>
      </c>
      <c r="E112" s="82">
        <v>3.5</v>
      </c>
      <c r="F112" s="81">
        <f t="shared" si="60"/>
        <v>105</v>
      </c>
      <c r="G112" s="81">
        <f t="shared" si="61"/>
        <v>45</v>
      </c>
      <c r="H112" s="81">
        <v>18</v>
      </c>
      <c r="I112" s="81"/>
      <c r="J112" s="81">
        <v>27</v>
      </c>
      <c r="K112" s="81">
        <f t="shared" si="62"/>
        <v>60</v>
      </c>
      <c r="L112" s="82">
        <f t="shared" si="63"/>
        <v>2.5</v>
      </c>
      <c r="M112" s="81" t="s">
        <v>17</v>
      </c>
      <c r="N112" s="82">
        <f t="shared" si="64"/>
        <v>42.857142857142854</v>
      </c>
      <c r="O112" s="3" t="s">
        <v>196</v>
      </c>
      <c r="P112" s="1" t="s">
        <v>13</v>
      </c>
      <c r="Q112" s="1" t="s">
        <v>15</v>
      </c>
      <c r="R112" s="67" t="s">
        <v>236</v>
      </c>
      <c r="S112" s="64">
        <v>4.5</v>
      </c>
      <c r="T112" s="65">
        <f t="shared" si="65"/>
        <v>135</v>
      </c>
      <c r="U112" s="65">
        <f t="shared" si="66"/>
        <v>54</v>
      </c>
      <c r="V112" s="65">
        <v>36</v>
      </c>
      <c r="W112" s="65"/>
      <c r="X112" s="65">
        <v>18</v>
      </c>
      <c r="Y112" s="65">
        <f t="shared" si="67"/>
        <v>81</v>
      </c>
      <c r="Z112" s="64">
        <f t="shared" si="68"/>
        <v>3</v>
      </c>
      <c r="AA112" s="65" t="s">
        <v>17</v>
      </c>
      <c r="AB112" s="64">
        <f t="shared" si="69"/>
        <v>40</v>
      </c>
      <c r="AC112" s="3" t="s">
        <v>196</v>
      </c>
      <c r="AD112" s="3" t="s">
        <v>270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t="15" customHeight="1" x14ac:dyDescent="0.2">
      <c r="D113" s="83" t="s">
        <v>23</v>
      </c>
      <c r="E113" s="84">
        <f t="shared" ref="E113:L113" si="71">SUM(E106:E112)</f>
        <v>30</v>
      </c>
      <c r="F113" s="85">
        <f t="shared" si="71"/>
        <v>900</v>
      </c>
      <c r="G113" s="85">
        <f t="shared" si="71"/>
        <v>333</v>
      </c>
      <c r="H113" s="85">
        <f t="shared" si="71"/>
        <v>126</v>
      </c>
      <c r="I113" s="85">
        <f t="shared" si="71"/>
        <v>0</v>
      </c>
      <c r="J113" s="85">
        <f t="shared" si="71"/>
        <v>207</v>
      </c>
      <c r="K113" s="85">
        <f t="shared" si="71"/>
        <v>567</v>
      </c>
      <c r="L113" s="84">
        <f t="shared" si="71"/>
        <v>18.5</v>
      </c>
      <c r="M113" s="85"/>
      <c r="N113" s="85"/>
      <c r="P113" s="1"/>
      <c r="Q113" s="1"/>
      <c r="R113" s="6" t="s">
        <v>23</v>
      </c>
      <c r="S113" s="60">
        <f t="shared" ref="S113:Z113" si="72">SUM(S106:S112)</f>
        <v>30</v>
      </c>
      <c r="T113" s="70">
        <f t="shared" si="72"/>
        <v>900</v>
      </c>
      <c r="U113" s="70">
        <f t="shared" si="72"/>
        <v>324</v>
      </c>
      <c r="V113" s="70">
        <f t="shared" si="72"/>
        <v>144</v>
      </c>
      <c r="W113" s="70">
        <f t="shared" si="72"/>
        <v>0</v>
      </c>
      <c r="X113" s="70">
        <f t="shared" si="72"/>
        <v>180</v>
      </c>
      <c r="Y113" s="70">
        <f t="shared" si="72"/>
        <v>576</v>
      </c>
      <c r="Z113" s="60">
        <f t="shared" si="72"/>
        <v>18.8</v>
      </c>
      <c r="AA113" s="70"/>
      <c r="AB113" s="70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t="15" customHeight="1" x14ac:dyDescent="0.25">
      <c r="D114" s="86" t="s">
        <v>24</v>
      </c>
      <c r="E114" s="87">
        <f>30-E113</f>
        <v>0</v>
      </c>
      <c r="F114" s="87"/>
      <c r="G114" s="87"/>
      <c r="H114" s="87"/>
      <c r="I114" s="87"/>
      <c r="J114" s="87"/>
      <c r="K114" s="87"/>
      <c r="L114" s="87"/>
      <c r="M114" s="87"/>
      <c r="N114" s="87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t="15" customHeight="1" x14ac:dyDescent="0.25">
      <c r="D115" s="86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t="15" customHeight="1" x14ac:dyDescent="0.25">
      <c r="D116" s="86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t="15" customHeight="1" x14ac:dyDescent="0.25">
      <c r="D117" s="86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D118" s="77" t="s">
        <v>174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D119" s="754" t="s">
        <v>0</v>
      </c>
      <c r="E119" s="749" t="s">
        <v>1</v>
      </c>
      <c r="F119" s="753" t="s">
        <v>2</v>
      </c>
      <c r="G119" s="753"/>
      <c r="H119" s="753"/>
      <c r="I119" s="753"/>
      <c r="J119" s="753"/>
      <c r="K119" s="750"/>
      <c r="L119" s="749" t="s">
        <v>3</v>
      </c>
      <c r="M119" s="749" t="s">
        <v>4</v>
      </c>
      <c r="N119" s="749" t="s">
        <v>5</v>
      </c>
      <c r="R119" s="746" t="s">
        <v>0</v>
      </c>
      <c r="S119" s="742" t="s">
        <v>1</v>
      </c>
      <c r="T119" s="745" t="s">
        <v>2</v>
      </c>
      <c r="U119" s="745"/>
      <c r="V119" s="745"/>
      <c r="W119" s="745"/>
      <c r="X119" s="745"/>
      <c r="Y119" s="524"/>
      <c r="Z119" s="742" t="s">
        <v>3</v>
      </c>
      <c r="AA119" s="742" t="s">
        <v>4</v>
      </c>
      <c r="AB119" s="742" t="s">
        <v>5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D120" s="754"/>
      <c r="E120" s="749"/>
      <c r="F120" s="749" t="s">
        <v>6</v>
      </c>
      <c r="G120" s="751" t="s">
        <v>7</v>
      </c>
      <c r="H120" s="751"/>
      <c r="I120" s="751"/>
      <c r="J120" s="751"/>
      <c r="K120" s="749" t="s">
        <v>26</v>
      </c>
      <c r="L120" s="749"/>
      <c r="M120" s="749"/>
      <c r="N120" s="749"/>
      <c r="R120" s="746"/>
      <c r="S120" s="742"/>
      <c r="T120" s="742" t="s">
        <v>6</v>
      </c>
      <c r="U120" s="743" t="s">
        <v>7</v>
      </c>
      <c r="V120" s="743"/>
      <c r="W120" s="743"/>
      <c r="X120" s="743"/>
      <c r="Y120" s="742" t="s">
        <v>26</v>
      </c>
      <c r="Z120" s="742"/>
      <c r="AA120" s="742"/>
      <c r="AB120" s="742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D121" s="754"/>
      <c r="E121" s="749"/>
      <c r="F121" s="750"/>
      <c r="G121" s="749" t="s">
        <v>9</v>
      </c>
      <c r="H121" s="753" t="s">
        <v>10</v>
      </c>
      <c r="I121" s="750"/>
      <c r="J121" s="750"/>
      <c r="K121" s="750"/>
      <c r="L121" s="749"/>
      <c r="M121" s="749"/>
      <c r="N121" s="749"/>
      <c r="R121" s="746"/>
      <c r="S121" s="742"/>
      <c r="T121" s="524"/>
      <c r="U121" s="742" t="s">
        <v>9</v>
      </c>
      <c r="V121" s="745" t="s">
        <v>10</v>
      </c>
      <c r="W121" s="524"/>
      <c r="X121" s="524"/>
      <c r="Y121" s="524"/>
      <c r="Z121" s="742"/>
      <c r="AA121" s="742"/>
      <c r="AB121" s="742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D122" s="754"/>
      <c r="E122" s="749"/>
      <c r="F122" s="750"/>
      <c r="G122" s="752"/>
      <c r="H122" s="749" t="s">
        <v>27</v>
      </c>
      <c r="I122" s="749" t="s">
        <v>28</v>
      </c>
      <c r="J122" s="749" t="s">
        <v>29</v>
      </c>
      <c r="K122" s="750"/>
      <c r="L122" s="749"/>
      <c r="M122" s="749"/>
      <c r="N122" s="749"/>
      <c r="R122" s="746"/>
      <c r="S122" s="742"/>
      <c r="T122" s="524"/>
      <c r="U122" s="744"/>
      <c r="V122" s="742" t="s">
        <v>27</v>
      </c>
      <c r="W122" s="742" t="s">
        <v>28</v>
      </c>
      <c r="X122" s="742" t="s">
        <v>29</v>
      </c>
      <c r="Y122" s="524"/>
      <c r="Z122" s="742"/>
      <c r="AA122" s="742"/>
      <c r="AB122" s="742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D123" s="754"/>
      <c r="E123" s="749"/>
      <c r="F123" s="750"/>
      <c r="G123" s="752"/>
      <c r="H123" s="749"/>
      <c r="I123" s="749"/>
      <c r="J123" s="749"/>
      <c r="K123" s="750"/>
      <c r="L123" s="749"/>
      <c r="M123" s="749"/>
      <c r="N123" s="749"/>
      <c r="R123" s="746"/>
      <c r="S123" s="742"/>
      <c r="T123" s="524"/>
      <c r="U123" s="744"/>
      <c r="V123" s="742"/>
      <c r="W123" s="742"/>
      <c r="X123" s="742"/>
      <c r="Y123" s="524"/>
      <c r="Z123" s="742"/>
      <c r="AA123" s="742"/>
      <c r="AB123" s="742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D124" s="754"/>
      <c r="E124" s="749"/>
      <c r="F124" s="750"/>
      <c r="G124" s="752"/>
      <c r="H124" s="749"/>
      <c r="I124" s="749"/>
      <c r="J124" s="749"/>
      <c r="K124" s="750"/>
      <c r="L124" s="749"/>
      <c r="M124" s="749"/>
      <c r="N124" s="749"/>
      <c r="R124" s="746"/>
      <c r="S124" s="742"/>
      <c r="T124" s="524"/>
      <c r="U124" s="744"/>
      <c r="V124" s="742"/>
      <c r="W124" s="742"/>
      <c r="X124" s="742"/>
      <c r="Y124" s="524"/>
      <c r="Z124" s="742"/>
      <c r="AA124" s="742"/>
      <c r="AB124" s="742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t="3.75" customHeight="1" x14ac:dyDescent="0.25">
      <c r="D125" s="754"/>
      <c r="E125" s="749"/>
      <c r="F125" s="750"/>
      <c r="G125" s="752"/>
      <c r="H125" s="749"/>
      <c r="I125" s="749"/>
      <c r="J125" s="749"/>
      <c r="K125" s="750"/>
      <c r="L125" s="749"/>
      <c r="M125" s="749"/>
      <c r="N125" s="749"/>
      <c r="R125" s="746"/>
      <c r="S125" s="742"/>
      <c r="T125" s="524"/>
      <c r="U125" s="744"/>
      <c r="V125" s="742"/>
      <c r="W125" s="742"/>
      <c r="X125" s="742"/>
      <c r="Y125" s="524"/>
      <c r="Z125" s="742"/>
      <c r="AA125" s="742"/>
      <c r="AB125" s="742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t="26.25" x14ac:dyDescent="0.25">
      <c r="A126" s="76" t="s">
        <v>17</v>
      </c>
      <c r="B126" s="76" t="s">
        <v>32</v>
      </c>
      <c r="D126" s="79" t="s">
        <v>162</v>
      </c>
      <c r="E126" s="80">
        <v>3</v>
      </c>
      <c r="F126" s="81">
        <f>E126*30</f>
        <v>90</v>
      </c>
      <c r="G126" s="81">
        <f>H126+I126+J126</f>
        <v>45</v>
      </c>
      <c r="H126" s="81"/>
      <c r="I126" s="81"/>
      <c r="J126" s="81">
        <v>45</v>
      </c>
      <c r="K126" s="81">
        <f>F126-G126</f>
        <v>45</v>
      </c>
      <c r="L126" s="82">
        <f>G126/15</f>
        <v>3</v>
      </c>
      <c r="M126" s="81" t="s">
        <v>17</v>
      </c>
      <c r="N126" s="82">
        <f>G126/F126*100</f>
        <v>50</v>
      </c>
      <c r="O126" s="3" t="s">
        <v>198</v>
      </c>
      <c r="P126" s="1" t="s">
        <v>17</v>
      </c>
      <c r="Q126" s="1" t="s">
        <v>32</v>
      </c>
      <c r="R126" s="4" t="s">
        <v>203</v>
      </c>
      <c r="S126" s="5">
        <v>3</v>
      </c>
      <c r="T126" s="65">
        <f>S126*30</f>
        <v>90</v>
      </c>
      <c r="U126" s="65">
        <f>V126+W126+X126</f>
        <v>45</v>
      </c>
      <c r="V126" s="65"/>
      <c r="W126" s="65"/>
      <c r="X126" s="65">
        <v>45</v>
      </c>
      <c r="Y126" s="65">
        <f>T126-U126</f>
        <v>45</v>
      </c>
      <c r="Z126" s="64">
        <f>U126/15</f>
        <v>3</v>
      </c>
      <c r="AA126" s="65" t="s">
        <v>17</v>
      </c>
      <c r="AB126" s="64">
        <f>U126/T126*100</f>
        <v>50</v>
      </c>
      <c r="AD126" s="3" t="s">
        <v>271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76" t="s">
        <v>13</v>
      </c>
      <c r="B127" s="76" t="s">
        <v>15</v>
      </c>
      <c r="D127" s="79" t="s">
        <v>189</v>
      </c>
      <c r="E127" s="82">
        <v>3</v>
      </c>
      <c r="F127" s="81">
        <f t="shared" ref="F127:F132" si="73">E127*30</f>
        <v>90</v>
      </c>
      <c r="G127" s="81">
        <f t="shared" ref="G127:G132" si="74">H127+I127+J127</f>
        <v>30</v>
      </c>
      <c r="H127" s="92">
        <v>15</v>
      </c>
      <c r="I127" s="82"/>
      <c r="J127" s="92">
        <v>15</v>
      </c>
      <c r="K127" s="81">
        <f t="shared" ref="K127:K132" si="75">F127-G127</f>
        <v>60</v>
      </c>
      <c r="L127" s="82">
        <f t="shared" ref="L127:L132" si="76">G127/15</f>
        <v>2</v>
      </c>
      <c r="M127" s="81" t="s">
        <v>30</v>
      </c>
      <c r="N127" s="82">
        <f t="shared" ref="N127:N132" si="77">G127/F127*100</f>
        <v>33.333333333333329</v>
      </c>
      <c r="O127" s="3" t="s">
        <v>196</v>
      </c>
      <c r="P127" s="1" t="s">
        <v>13</v>
      </c>
      <c r="Q127" s="1" t="s">
        <v>15</v>
      </c>
      <c r="R127" s="4" t="s">
        <v>189</v>
      </c>
      <c r="S127" s="64">
        <v>4</v>
      </c>
      <c r="T127" s="65">
        <f t="shared" ref="T127:T132" si="78">S127*30</f>
        <v>120</v>
      </c>
      <c r="U127" s="65">
        <f t="shared" ref="U127:U132" si="79">V127+W127+X127</f>
        <v>45</v>
      </c>
      <c r="V127" s="69">
        <v>15</v>
      </c>
      <c r="W127" s="64"/>
      <c r="X127" s="69">
        <v>30</v>
      </c>
      <c r="Y127" s="65">
        <f t="shared" ref="Y127:Y132" si="80">T127-U127</f>
        <v>75</v>
      </c>
      <c r="Z127" s="64">
        <f t="shared" ref="Z127:Z132" si="81">U127/15</f>
        <v>3</v>
      </c>
      <c r="AA127" s="74" t="s">
        <v>30</v>
      </c>
      <c r="AB127" s="64">
        <f>U127/T127*100</f>
        <v>37.5</v>
      </c>
      <c r="AD127" s="3" t="s">
        <v>251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t="26.25" x14ac:dyDescent="0.25">
      <c r="A128" s="76" t="s">
        <v>13</v>
      </c>
      <c r="B128" s="76" t="s">
        <v>32</v>
      </c>
      <c r="D128" s="79" t="s">
        <v>192</v>
      </c>
      <c r="E128" s="82">
        <v>6</v>
      </c>
      <c r="F128" s="81">
        <f t="shared" si="73"/>
        <v>180</v>
      </c>
      <c r="G128" s="81">
        <f t="shared" si="74"/>
        <v>90</v>
      </c>
      <c r="H128" s="81">
        <v>45</v>
      </c>
      <c r="I128" s="81"/>
      <c r="J128" s="81">
        <v>45</v>
      </c>
      <c r="K128" s="81">
        <f t="shared" si="75"/>
        <v>90</v>
      </c>
      <c r="L128" s="82">
        <f t="shared" si="76"/>
        <v>6</v>
      </c>
      <c r="M128" s="81" t="s">
        <v>19</v>
      </c>
      <c r="N128" s="82">
        <f t="shared" si="77"/>
        <v>50</v>
      </c>
      <c r="O128" s="3" t="s">
        <v>196</v>
      </c>
      <c r="P128" s="1" t="s">
        <v>13</v>
      </c>
      <c r="Q128" s="1" t="s">
        <v>32</v>
      </c>
      <c r="R128" s="4" t="s">
        <v>238</v>
      </c>
      <c r="S128" s="64">
        <v>5</v>
      </c>
      <c r="T128" s="65">
        <f t="shared" si="78"/>
        <v>150</v>
      </c>
      <c r="U128" s="65">
        <f t="shared" si="79"/>
        <v>60</v>
      </c>
      <c r="V128" s="65">
        <v>30</v>
      </c>
      <c r="W128" s="65"/>
      <c r="X128" s="65">
        <v>30</v>
      </c>
      <c r="Y128" s="65">
        <f t="shared" si="80"/>
        <v>90</v>
      </c>
      <c r="Z128" s="64">
        <f t="shared" si="81"/>
        <v>4</v>
      </c>
      <c r="AA128" s="74" t="s">
        <v>19</v>
      </c>
      <c r="AB128" s="64">
        <f t="shared" ref="AB128:AB132" si="82">U128/T128*100</f>
        <v>40</v>
      </c>
      <c r="AD128" s="3" t="s">
        <v>272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t="26.25" x14ac:dyDescent="0.25">
      <c r="A129" s="76" t="s">
        <v>13</v>
      </c>
      <c r="B129" s="76" t="s">
        <v>32</v>
      </c>
      <c r="D129" s="79" t="s">
        <v>193</v>
      </c>
      <c r="E129" s="82">
        <v>5</v>
      </c>
      <c r="F129" s="81">
        <f t="shared" si="73"/>
        <v>150</v>
      </c>
      <c r="G129" s="81">
        <f t="shared" si="74"/>
        <v>75</v>
      </c>
      <c r="H129" s="81">
        <v>45</v>
      </c>
      <c r="I129" s="81"/>
      <c r="J129" s="81">
        <v>30</v>
      </c>
      <c r="K129" s="81">
        <f t="shared" si="75"/>
        <v>75</v>
      </c>
      <c r="L129" s="82">
        <f t="shared" si="76"/>
        <v>5</v>
      </c>
      <c r="M129" s="81" t="s">
        <v>30</v>
      </c>
      <c r="N129" s="82">
        <f t="shared" si="77"/>
        <v>50</v>
      </c>
      <c r="O129" s="3" t="s">
        <v>196</v>
      </c>
      <c r="P129" s="1" t="s">
        <v>13</v>
      </c>
      <c r="Q129" s="1" t="s">
        <v>32</v>
      </c>
      <c r="R129" s="4" t="s">
        <v>193</v>
      </c>
      <c r="S129" s="64">
        <v>5</v>
      </c>
      <c r="T129" s="65">
        <f t="shared" si="78"/>
        <v>150</v>
      </c>
      <c r="U129" s="65">
        <f t="shared" si="79"/>
        <v>60</v>
      </c>
      <c r="V129" s="65">
        <v>30</v>
      </c>
      <c r="W129" s="65"/>
      <c r="X129" s="65">
        <v>30</v>
      </c>
      <c r="Y129" s="65">
        <f t="shared" si="80"/>
        <v>90</v>
      </c>
      <c r="Z129" s="64">
        <f t="shared" si="81"/>
        <v>4</v>
      </c>
      <c r="AA129" s="65" t="s">
        <v>30</v>
      </c>
      <c r="AB129" s="64">
        <f t="shared" si="82"/>
        <v>40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t="26.25" x14ac:dyDescent="0.25">
      <c r="A130" s="76" t="s">
        <v>13</v>
      </c>
      <c r="B130" s="76" t="s">
        <v>32</v>
      </c>
      <c r="D130" s="79" t="s">
        <v>219</v>
      </c>
      <c r="E130" s="82">
        <v>5</v>
      </c>
      <c r="F130" s="81">
        <f t="shared" si="73"/>
        <v>150</v>
      </c>
      <c r="G130" s="81">
        <f t="shared" si="74"/>
        <v>60</v>
      </c>
      <c r="H130" s="81">
        <v>30</v>
      </c>
      <c r="I130" s="81"/>
      <c r="J130" s="81">
        <v>30</v>
      </c>
      <c r="K130" s="81">
        <f t="shared" si="75"/>
        <v>90</v>
      </c>
      <c r="L130" s="82">
        <f t="shared" si="76"/>
        <v>4</v>
      </c>
      <c r="M130" s="81" t="s">
        <v>19</v>
      </c>
      <c r="N130" s="82">
        <f t="shared" si="77"/>
        <v>40</v>
      </c>
      <c r="O130" s="3" t="s">
        <v>196</v>
      </c>
      <c r="P130" s="1" t="s">
        <v>13</v>
      </c>
      <c r="Q130" s="1" t="s">
        <v>32</v>
      </c>
      <c r="R130" s="4" t="s">
        <v>239</v>
      </c>
      <c r="S130" s="64">
        <v>5</v>
      </c>
      <c r="T130" s="65">
        <f t="shared" si="78"/>
        <v>150</v>
      </c>
      <c r="U130" s="65">
        <f t="shared" si="79"/>
        <v>60</v>
      </c>
      <c r="V130" s="65">
        <v>30</v>
      </c>
      <c r="W130" s="65">
        <v>30</v>
      </c>
      <c r="X130" s="65"/>
      <c r="Y130" s="65">
        <f t="shared" si="80"/>
        <v>90</v>
      </c>
      <c r="Z130" s="64">
        <f t="shared" si="81"/>
        <v>4</v>
      </c>
      <c r="AA130" s="65" t="s">
        <v>19</v>
      </c>
      <c r="AB130" s="64">
        <f t="shared" si="82"/>
        <v>40</v>
      </c>
      <c r="AD130" s="3" t="s">
        <v>272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76" t="s">
        <v>13</v>
      </c>
      <c r="B131" s="76" t="s">
        <v>15</v>
      </c>
      <c r="D131" s="79" t="s">
        <v>223</v>
      </c>
      <c r="E131" s="82">
        <v>5</v>
      </c>
      <c r="F131" s="81">
        <f t="shared" si="73"/>
        <v>150</v>
      </c>
      <c r="G131" s="81">
        <f t="shared" si="74"/>
        <v>75</v>
      </c>
      <c r="H131" s="81">
        <v>45</v>
      </c>
      <c r="I131" s="81"/>
      <c r="J131" s="81">
        <v>30</v>
      </c>
      <c r="K131" s="81">
        <f t="shared" si="75"/>
        <v>75</v>
      </c>
      <c r="L131" s="82">
        <f t="shared" si="76"/>
        <v>5</v>
      </c>
      <c r="M131" s="81" t="s">
        <v>19</v>
      </c>
      <c r="N131" s="82">
        <f t="shared" si="77"/>
        <v>50</v>
      </c>
      <c r="O131" s="3" t="s">
        <v>196</v>
      </c>
      <c r="P131" s="1" t="s">
        <v>13</v>
      </c>
      <c r="Q131" s="1" t="s">
        <v>15</v>
      </c>
      <c r="R131" s="4" t="s">
        <v>223</v>
      </c>
      <c r="S131" s="64">
        <v>5</v>
      </c>
      <c r="T131" s="65">
        <f t="shared" si="78"/>
        <v>150</v>
      </c>
      <c r="U131" s="65">
        <f t="shared" si="79"/>
        <v>60</v>
      </c>
      <c r="V131" s="65">
        <v>30</v>
      </c>
      <c r="W131" s="65"/>
      <c r="X131" s="65">
        <v>30</v>
      </c>
      <c r="Y131" s="65">
        <f t="shared" si="80"/>
        <v>90</v>
      </c>
      <c r="Z131" s="64">
        <f t="shared" si="81"/>
        <v>4</v>
      </c>
      <c r="AA131" s="65" t="s">
        <v>19</v>
      </c>
      <c r="AB131" s="64">
        <f t="shared" si="82"/>
        <v>40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t="15" customHeight="1" x14ac:dyDescent="0.25">
      <c r="A132" s="76" t="s">
        <v>17</v>
      </c>
      <c r="B132" s="76" t="s">
        <v>15</v>
      </c>
      <c r="D132" s="79" t="s">
        <v>42</v>
      </c>
      <c r="E132" s="82">
        <v>3</v>
      </c>
      <c r="F132" s="81">
        <f t="shared" si="73"/>
        <v>90</v>
      </c>
      <c r="G132" s="81">
        <f t="shared" si="74"/>
        <v>30</v>
      </c>
      <c r="H132" s="81">
        <v>15</v>
      </c>
      <c r="I132" s="81">
        <v>8</v>
      </c>
      <c r="J132" s="81">
        <v>7</v>
      </c>
      <c r="K132" s="81">
        <f t="shared" si="75"/>
        <v>60</v>
      </c>
      <c r="L132" s="82">
        <f t="shared" si="76"/>
        <v>2</v>
      </c>
      <c r="M132" s="81" t="s">
        <v>30</v>
      </c>
      <c r="N132" s="82">
        <f t="shared" si="77"/>
        <v>33.333333333333329</v>
      </c>
      <c r="O132" s="3" t="s">
        <v>198</v>
      </c>
      <c r="P132" s="1" t="s">
        <v>17</v>
      </c>
      <c r="Q132" s="1" t="s">
        <v>15</v>
      </c>
      <c r="R132" s="4" t="s">
        <v>42</v>
      </c>
      <c r="S132" s="64">
        <v>3</v>
      </c>
      <c r="T132" s="65">
        <f t="shared" si="78"/>
        <v>90</v>
      </c>
      <c r="U132" s="65">
        <f t="shared" si="79"/>
        <v>30</v>
      </c>
      <c r="V132" s="65">
        <v>15</v>
      </c>
      <c r="W132" s="65">
        <v>8</v>
      </c>
      <c r="X132" s="65">
        <v>7</v>
      </c>
      <c r="Y132" s="65">
        <f t="shared" si="80"/>
        <v>60</v>
      </c>
      <c r="Z132" s="64">
        <f t="shared" si="81"/>
        <v>2</v>
      </c>
      <c r="AA132" s="65" t="s">
        <v>30</v>
      </c>
      <c r="AB132" s="64">
        <f t="shared" si="82"/>
        <v>33.333333333333329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t="15" customHeight="1" x14ac:dyDescent="0.25">
      <c r="D133" s="83" t="s">
        <v>23</v>
      </c>
      <c r="E133" s="84">
        <f>SUM(E126:E132)</f>
        <v>30</v>
      </c>
      <c r="F133" s="85">
        <f>SUM(F126:F132)</f>
        <v>900</v>
      </c>
      <c r="G133" s="85">
        <f t="shared" ref="G133:N133" si="83">SUM(G126:G132)</f>
        <v>405</v>
      </c>
      <c r="H133" s="85">
        <f t="shared" si="83"/>
        <v>195</v>
      </c>
      <c r="I133" s="85">
        <f t="shared" si="83"/>
        <v>8</v>
      </c>
      <c r="J133" s="85">
        <f t="shared" si="83"/>
        <v>202</v>
      </c>
      <c r="K133" s="85">
        <f t="shared" si="83"/>
        <v>495</v>
      </c>
      <c r="L133" s="85">
        <f t="shared" si="83"/>
        <v>27</v>
      </c>
      <c r="M133" s="85">
        <f t="shared" si="83"/>
        <v>0</v>
      </c>
      <c r="N133" s="85">
        <f t="shared" si="83"/>
        <v>306.66666666666663</v>
      </c>
      <c r="P133" s="1"/>
      <c r="Q133" s="1"/>
      <c r="R133" s="6" t="s">
        <v>23</v>
      </c>
      <c r="S133" s="60">
        <f>SUM(S126:S132)</f>
        <v>30</v>
      </c>
      <c r="T133" s="70">
        <f>SUM(T126:T132)</f>
        <v>900</v>
      </c>
      <c r="U133" s="70">
        <f t="shared" ref="U133:AB133" si="84">SUM(U126:U132)</f>
        <v>360</v>
      </c>
      <c r="V133" s="70">
        <f t="shared" si="84"/>
        <v>150</v>
      </c>
      <c r="W133" s="70">
        <f t="shared" si="84"/>
        <v>38</v>
      </c>
      <c r="X133" s="70">
        <f t="shared" si="84"/>
        <v>172</v>
      </c>
      <c r="Y133" s="70">
        <f t="shared" si="84"/>
        <v>540</v>
      </c>
      <c r="Z133" s="70">
        <f t="shared" si="84"/>
        <v>24</v>
      </c>
      <c r="AA133" s="70">
        <f t="shared" si="84"/>
        <v>0</v>
      </c>
      <c r="AB133" s="70">
        <f t="shared" si="84"/>
        <v>280.83333333333331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t="15" customHeight="1" x14ac:dyDescent="0.25">
      <c r="D134" s="86" t="s">
        <v>24</v>
      </c>
      <c r="E134" s="87">
        <f>30-E133</f>
        <v>0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D135" s="77" t="s">
        <v>175</v>
      </c>
      <c r="R135" s="77" t="s">
        <v>175</v>
      </c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D136" s="754" t="s">
        <v>0</v>
      </c>
      <c r="E136" s="749" t="s">
        <v>1</v>
      </c>
      <c r="F136" s="753" t="s">
        <v>2</v>
      </c>
      <c r="G136" s="753"/>
      <c r="H136" s="753"/>
      <c r="I136" s="753"/>
      <c r="J136" s="753"/>
      <c r="K136" s="750"/>
      <c r="L136" s="749" t="s">
        <v>3</v>
      </c>
      <c r="M136" s="749" t="s">
        <v>4</v>
      </c>
      <c r="N136" s="749" t="s">
        <v>5</v>
      </c>
      <c r="R136" s="754" t="s">
        <v>0</v>
      </c>
      <c r="S136" s="749" t="s">
        <v>1</v>
      </c>
      <c r="T136" s="753" t="s">
        <v>2</v>
      </c>
      <c r="U136" s="753"/>
      <c r="V136" s="753"/>
      <c r="W136" s="753"/>
      <c r="X136" s="753"/>
      <c r="Y136" s="750"/>
      <c r="Z136" s="749" t="s">
        <v>3</v>
      </c>
      <c r="AA136" s="749" t="s">
        <v>4</v>
      </c>
      <c r="AB136" s="749" t="s">
        <v>5</v>
      </c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D137" s="754"/>
      <c r="E137" s="749"/>
      <c r="F137" s="749" t="s">
        <v>6</v>
      </c>
      <c r="G137" s="751" t="s">
        <v>7</v>
      </c>
      <c r="H137" s="751"/>
      <c r="I137" s="751"/>
      <c r="J137" s="751"/>
      <c r="K137" s="749" t="s">
        <v>26</v>
      </c>
      <c r="L137" s="749"/>
      <c r="M137" s="749"/>
      <c r="N137" s="749"/>
      <c r="R137" s="754"/>
      <c r="S137" s="749"/>
      <c r="T137" s="749" t="s">
        <v>6</v>
      </c>
      <c r="U137" s="751" t="s">
        <v>7</v>
      </c>
      <c r="V137" s="751"/>
      <c r="W137" s="751"/>
      <c r="X137" s="751"/>
      <c r="Y137" s="749" t="s">
        <v>26</v>
      </c>
      <c r="Z137" s="749"/>
      <c r="AA137" s="749"/>
      <c r="AB137" s="749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D138" s="754"/>
      <c r="E138" s="749"/>
      <c r="F138" s="750"/>
      <c r="G138" s="749" t="s">
        <v>9</v>
      </c>
      <c r="H138" s="753" t="s">
        <v>10</v>
      </c>
      <c r="I138" s="750"/>
      <c r="J138" s="750"/>
      <c r="K138" s="750"/>
      <c r="L138" s="749"/>
      <c r="M138" s="749"/>
      <c r="N138" s="749"/>
      <c r="R138" s="754"/>
      <c r="S138" s="749"/>
      <c r="T138" s="750"/>
      <c r="U138" s="749" t="s">
        <v>9</v>
      </c>
      <c r="V138" s="753" t="s">
        <v>10</v>
      </c>
      <c r="W138" s="750"/>
      <c r="X138" s="750"/>
      <c r="Y138" s="750"/>
      <c r="Z138" s="749"/>
      <c r="AA138" s="749"/>
      <c r="AB138" s="749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D139" s="754"/>
      <c r="E139" s="749"/>
      <c r="F139" s="750"/>
      <c r="G139" s="752"/>
      <c r="H139" s="749" t="s">
        <v>27</v>
      </c>
      <c r="I139" s="749" t="s">
        <v>28</v>
      </c>
      <c r="J139" s="749" t="s">
        <v>29</v>
      </c>
      <c r="K139" s="750"/>
      <c r="L139" s="749"/>
      <c r="M139" s="749"/>
      <c r="N139" s="749"/>
      <c r="R139" s="754"/>
      <c r="S139" s="749"/>
      <c r="T139" s="750"/>
      <c r="U139" s="752"/>
      <c r="V139" s="749" t="s">
        <v>27</v>
      </c>
      <c r="W139" s="749" t="s">
        <v>28</v>
      </c>
      <c r="X139" s="749" t="s">
        <v>29</v>
      </c>
      <c r="Y139" s="750"/>
      <c r="Z139" s="749"/>
      <c r="AA139" s="749"/>
      <c r="AB139" s="749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D140" s="754"/>
      <c r="E140" s="749"/>
      <c r="F140" s="750"/>
      <c r="G140" s="752"/>
      <c r="H140" s="749"/>
      <c r="I140" s="749"/>
      <c r="J140" s="749"/>
      <c r="K140" s="750"/>
      <c r="L140" s="749"/>
      <c r="M140" s="749"/>
      <c r="N140" s="749"/>
      <c r="R140" s="754"/>
      <c r="S140" s="749"/>
      <c r="T140" s="750"/>
      <c r="U140" s="752"/>
      <c r="V140" s="749"/>
      <c r="W140" s="749"/>
      <c r="X140" s="749"/>
      <c r="Y140" s="750"/>
      <c r="Z140" s="749"/>
      <c r="AA140" s="749"/>
      <c r="AB140" s="749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t="0.75" customHeight="1" x14ac:dyDescent="0.25">
      <c r="D141" s="754"/>
      <c r="E141" s="749"/>
      <c r="F141" s="750"/>
      <c r="G141" s="752"/>
      <c r="H141" s="749"/>
      <c r="I141" s="749"/>
      <c r="J141" s="749"/>
      <c r="K141" s="750"/>
      <c r="L141" s="749"/>
      <c r="M141" s="749"/>
      <c r="N141" s="749"/>
      <c r="R141" s="754"/>
      <c r="S141" s="749"/>
      <c r="T141" s="750"/>
      <c r="U141" s="752"/>
      <c r="V141" s="749"/>
      <c r="W141" s="749"/>
      <c r="X141" s="749"/>
      <c r="Y141" s="750"/>
      <c r="Z141" s="749"/>
      <c r="AA141" s="749"/>
      <c r="AB141" s="749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t="16.5" customHeight="1" x14ac:dyDescent="0.25">
      <c r="D142" s="754"/>
      <c r="E142" s="749"/>
      <c r="F142" s="750"/>
      <c r="G142" s="752"/>
      <c r="H142" s="749"/>
      <c r="I142" s="749"/>
      <c r="J142" s="749"/>
      <c r="K142" s="750"/>
      <c r="L142" s="749"/>
      <c r="M142" s="749"/>
      <c r="N142" s="749"/>
      <c r="R142" s="754"/>
      <c r="S142" s="749"/>
      <c r="T142" s="750"/>
      <c r="U142" s="752"/>
      <c r="V142" s="749"/>
      <c r="W142" s="749"/>
      <c r="X142" s="749"/>
      <c r="Y142" s="750"/>
      <c r="Z142" s="749"/>
      <c r="AA142" s="749"/>
      <c r="AB142" s="749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t="12.75" x14ac:dyDescent="0.2">
      <c r="A143" s="76" t="s">
        <v>13</v>
      </c>
      <c r="B143" s="76" t="s">
        <v>15</v>
      </c>
      <c r="D143" s="83" t="s">
        <v>128</v>
      </c>
      <c r="E143" s="80">
        <v>6</v>
      </c>
      <c r="F143" s="81">
        <f>E143*30</f>
        <v>180</v>
      </c>
      <c r="G143" s="81">
        <f>H143+I143+J143</f>
        <v>0</v>
      </c>
      <c r="H143" s="81"/>
      <c r="I143" s="81"/>
      <c r="J143" s="81"/>
      <c r="K143" s="81">
        <f>F143-G143</f>
        <v>180</v>
      </c>
      <c r="L143" s="82">
        <f>G143/13</f>
        <v>0</v>
      </c>
      <c r="M143" s="81" t="s">
        <v>30</v>
      </c>
      <c r="N143" s="82">
        <f>G143/F143*100</f>
        <v>0</v>
      </c>
      <c r="O143" s="3" t="s">
        <v>196</v>
      </c>
      <c r="P143" s="1" t="s">
        <v>13</v>
      </c>
      <c r="Q143" s="1" t="s">
        <v>15</v>
      </c>
      <c r="R143" s="6" t="s">
        <v>128</v>
      </c>
      <c r="S143" s="5">
        <v>6</v>
      </c>
      <c r="T143" s="65">
        <f>S143*30</f>
        <v>180</v>
      </c>
      <c r="U143" s="65">
        <f>V143+W143+X143</f>
        <v>0</v>
      </c>
      <c r="V143" s="65"/>
      <c r="W143" s="65"/>
      <c r="X143" s="65"/>
      <c r="Y143" s="65">
        <f>T143-U143</f>
        <v>180</v>
      </c>
      <c r="Z143" s="64">
        <f>U143/13</f>
        <v>0</v>
      </c>
      <c r="AA143" s="65" t="s">
        <v>30</v>
      </c>
      <c r="AB143" s="64">
        <f>U143/T143*100</f>
        <v>0</v>
      </c>
      <c r="AC143" s="3" t="s">
        <v>196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t="12.75" x14ac:dyDescent="0.2">
      <c r="A144" s="76" t="s">
        <v>13</v>
      </c>
      <c r="B144" s="76" t="s">
        <v>15</v>
      </c>
      <c r="D144" s="79" t="s">
        <v>77</v>
      </c>
      <c r="E144" s="82">
        <v>3</v>
      </c>
      <c r="F144" s="81">
        <f t="shared" ref="F144:F150" si="85">E144*30</f>
        <v>90</v>
      </c>
      <c r="G144" s="81">
        <f t="shared" ref="G144:G150" si="86">H144+I144+J144</f>
        <v>0</v>
      </c>
      <c r="H144" s="81"/>
      <c r="I144" s="81"/>
      <c r="J144" s="81"/>
      <c r="K144" s="81">
        <f t="shared" ref="K144:K150" si="87">F144-G144</f>
        <v>90</v>
      </c>
      <c r="L144" s="82">
        <f t="shared" ref="L144:L150" si="88">G144/13</f>
        <v>0</v>
      </c>
      <c r="M144" s="81"/>
      <c r="N144" s="82">
        <f t="shared" ref="N144:N150" si="89">G144/F144*100</f>
        <v>0</v>
      </c>
      <c r="O144" s="3" t="s">
        <v>196</v>
      </c>
      <c r="P144" s="1" t="s">
        <v>13</v>
      </c>
      <c r="Q144" s="1" t="s">
        <v>15</v>
      </c>
      <c r="R144" s="4" t="s">
        <v>77</v>
      </c>
      <c r="S144" s="64">
        <v>3</v>
      </c>
      <c r="T144" s="65">
        <f t="shared" ref="T144:T150" si="90">S144*30</f>
        <v>90</v>
      </c>
      <c r="U144" s="65">
        <f t="shared" ref="U144:U150" si="91">V144+W144+X144</f>
        <v>0</v>
      </c>
      <c r="V144" s="65"/>
      <c r="W144" s="65"/>
      <c r="X144" s="65"/>
      <c r="Y144" s="65">
        <f t="shared" ref="Y144:Y150" si="92">T144-U144</f>
        <v>90</v>
      </c>
      <c r="Z144" s="64">
        <f t="shared" ref="Z144:Z150" si="93">U144/13</f>
        <v>0</v>
      </c>
      <c r="AA144" s="65"/>
      <c r="AB144" s="64">
        <f t="shared" ref="AB144:AB150" si="94">U144/T144*100</f>
        <v>0</v>
      </c>
      <c r="AC144" s="3" t="s">
        <v>196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t="12.75" x14ac:dyDescent="0.2">
      <c r="A145" s="76" t="s">
        <v>13</v>
      </c>
      <c r="B145" s="76" t="s">
        <v>15</v>
      </c>
      <c r="D145" s="79" t="s">
        <v>43</v>
      </c>
      <c r="E145" s="82">
        <v>3</v>
      </c>
      <c r="F145" s="81">
        <f t="shared" si="85"/>
        <v>90</v>
      </c>
      <c r="G145" s="81">
        <f t="shared" si="86"/>
        <v>0</v>
      </c>
      <c r="H145" s="81"/>
      <c r="I145" s="81"/>
      <c r="J145" s="81"/>
      <c r="K145" s="81">
        <f t="shared" si="87"/>
        <v>90</v>
      </c>
      <c r="L145" s="82">
        <f t="shared" si="88"/>
        <v>0</v>
      </c>
      <c r="M145" s="81"/>
      <c r="N145" s="82">
        <f t="shared" si="89"/>
        <v>0</v>
      </c>
      <c r="O145" s="3" t="s">
        <v>196</v>
      </c>
      <c r="P145" s="1" t="s">
        <v>13</v>
      </c>
      <c r="Q145" s="1" t="s">
        <v>15</v>
      </c>
      <c r="R145" s="4" t="s">
        <v>43</v>
      </c>
      <c r="S145" s="64">
        <v>3</v>
      </c>
      <c r="T145" s="65">
        <f t="shared" si="90"/>
        <v>90</v>
      </c>
      <c r="U145" s="65">
        <f t="shared" si="91"/>
        <v>0</v>
      </c>
      <c r="V145" s="65"/>
      <c r="W145" s="65"/>
      <c r="X145" s="65"/>
      <c r="Y145" s="65">
        <f t="shared" si="92"/>
        <v>90</v>
      </c>
      <c r="Z145" s="64">
        <f t="shared" si="93"/>
        <v>0</v>
      </c>
      <c r="AA145" s="65" t="s">
        <v>19</v>
      </c>
      <c r="AB145" s="64">
        <f t="shared" si="94"/>
        <v>0</v>
      </c>
      <c r="AC145" s="3" t="s">
        <v>196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ht="25.5" x14ac:dyDescent="0.2">
      <c r="A146" s="76" t="s">
        <v>17</v>
      </c>
      <c r="B146" s="76" t="s">
        <v>32</v>
      </c>
      <c r="D146" s="79" t="s">
        <v>203</v>
      </c>
      <c r="E146" s="82">
        <v>3</v>
      </c>
      <c r="F146" s="81">
        <f t="shared" si="85"/>
        <v>90</v>
      </c>
      <c r="G146" s="81">
        <f t="shared" si="86"/>
        <v>39</v>
      </c>
      <c r="H146" s="81"/>
      <c r="I146" s="81"/>
      <c r="J146" s="81">
        <v>39</v>
      </c>
      <c r="K146" s="81">
        <f t="shared" si="87"/>
        <v>51</v>
      </c>
      <c r="L146" s="82">
        <f t="shared" si="88"/>
        <v>3</v>
      </c>
      <c r="M146" s="81" t="s">
        <v>30</v>
      </c>
      <c r="N146" s="82">
        <f t="shared" si="89"/>
        <v>43.333333333333336</v>
      </c>
      <c r="O146" s="3" t="s">
        <v>198</v>
      </c>
      <c r="P146" s="1" t="s">
        <v>17</v>
      </c>
      <c r="Q146" s="1" t="s">
        <v>32</v>
      </c>
      <c r="R146" s="4" t="s">
        <v>237</v>
      </c>
      <c r="S146" s="64">
        <v>3</v>
      </c>
      <c r="T146" s="65">
        <f t="shared" si="90"/>
        <v>90</v>
      </c>
      <c r="U146" s="65">
        <f t="shared" si="91"/>
        <v>39</v>
      </c>
      <c r="V146" s="65"/>
      <c r="W146" s="65"/>
      <c r="X146" s="65">
        <v>39</v>
      </c>
      <c r="Y146" s="65">
        <f t="shared" si="92"/>
        <v>51</v>
      </c>
      <c r="Z146" s="64">
        <f t="shared" si="93"/>
        <v>3</v>
      </c>
      <c r="AA146" s="65" t="s">
        <v>30</v>
      </c>
      <c r="AB146" s="64">
        <f t="shared" si="94"/>
        <v>43.333333333333336</v>
      </c>
      <c r="AC146" s="3" t="s">
        <v>198</v>
      </c>
      <c r="AD146" s="3" t="s">
        <v>273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ht="25.5" x14ac:dyDescent="0.2">
      <c r="A147" s="76" t="s">
        <v>13</v>
      </c>
      <c r="B147" s="76" t="s">
        <v>15</v>
      </c>
      <c r="D147" s="79" t="s">
        <v>225</v>
      </c>
      <c r="E147" s="82">
        <v>5</v>
      </c>
      <c r="F147" s="81">
        <f t="shared" si="85"/>
        <v>150</v>
      </c>
      <c r="G147" s="81">
        <f t="shared" si="86"/>
        <v>65</v>
      </c>
      <c r="H147" s="81">
        <v>26</v>
      </c>
      <c r="I147" s="81"/>
      <c r="J147" s="81">
        <v>39</v>
      </c>
      <c r="K147" s="81">
        <f t="shared" si="87"/>
        <v>85</v>
      </c>
      <c r="L147" s="82">
        <f t="shared" si="88"/>
        <v>5</v>
      </c>
      <c r="M147" s="81" t="s">
        <v>19</v>
      </c>
      <c r="N147" s="82">
        <f t="shared" si="89"/>
        <v>43.333333333333336</v>
      </c>
      <c r="O147" s="3" t="s">
        <v>196</v>
      </c>
      <c r="P147" s="1" t="s">
        <v>13</v>
      </c>
      <c r="Q147" s="1" t="s">
        <v>15</v>
      </c>
      <c r="R147" s="4" t="s">
        <v>245</v>
      </c>
      <c r="S147" s="64">
        <v>4</v>
      </c>
      <c r="T147" s="65">
        <f t="shared" si="90"/>
        <v>120</v>
      </c>
      <c r="U147" s="65">
        <f t="shared" si="91"/>
        <v>52</v>
      </c>
      <c r="V147" s="65">
        <v>26</v>
      </c>
      <c r="W147" s="65">
        <v>26</v>
      </c>
      <c r="X147" s="65"/>
      <c r="Y147" s="65">
        <f t="shared" si="92"/>
        <v>68</v>
      </c>
      <c r="Z147" s="64">
        <f t="shared" si="93"/>
        <v>4</v>
      </c>
      <c r="AA147" s="65" t="s">
        <v>19</v>
      </c>
      <c r="AB147" s="64">
        <f t="shared" si="94"/>
        <v>43.333333333333336</v>
      </c>
      <c r="AC147" s="3" t="s">
        <v>196</v>
      </c>
      <c r="AD147" s="3" t="s">
        <v>265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ht="15" customHeight="1" x14ac:dyDescent="0.2">
      <c r="A148" s="76" t="s">
        <v>13</v>
      </c>
      <c r="B148" s="76" t="s">
        <v>15</v>
      </c>
      <c r="D148" s="79" t="s">
        <v>187</v>
      </c>
      <c r="E148" s="82">
        <v>1</v>
      </c>
      <c r="F148" s="81">
        <f>E148*30</f>
        <v>30</v>
      </c>
      <c r="G148" s="81">
        <f>H148+I148+J148</f>
        <v>0</v>
      </c>
      <c r="H148" s="81"/>
      <c r="I148" s="81"/>
      <c r="J148" s="81"/>
      <c r="K148" s="81">
        <f>F148-G148</f>
        <v>30</v>
      </c>
      <c r="L148" s="82">
        <f>G148/15</f>
        <v>0</v>
      </c>
      <c r="M148" s="81" t="s">
        <v>30</v>
      </c>
      <c r="N148" s="82">
        <f>G148/F148*100</f>
        <v>0</v>
      </c>
      <c r="O148" s="3" t="s">
        <v>196</v>
      </c>
      <c r="P148" s="1" t="s">
        <v>13</v>
      </c>
      <c r="Q148" s="1" t="s">
        <v>15</v>
      </c>
      <c r="R148" s="4" t="s">
        <v>187</v>
      </c>
      <c r="S148" s="64">
        <v>1</v>
      </c>
      <c r="T148" s="65">
        <f>S148*30</f>
        <v>30</v>
      </c>
      <c r="U148" s="65">
        <f>V148+W148+X148</f>
        <v>0</v>
      </c>
      <c r="V148" s="65"/>
      <c r="W148" s="65"/>
      <c r="X148" s="65"/>
      <c r="Y148" s="65">
        <f>T148-U148</f>
        <v>30</v>
      </c>
      <c r="Z148" s="64">
        <f>U148/15</f>
        <v>0</v>
      </c>
      <c r="AA148" s="65" t="s">
        <v>30</v>
      </c>
      <c r="AB148" s="64">
        <f>U148/T148*100</f>
        <v>0</v>
      </c>
      <c r="AC148" s="3" t="s">
        <v>196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ht="39.75" customHeight="1" x14ac:dyDescent="0.2">
      <c r="A149" s="76" t="s">
        <v>13</v>
      </c>
      <c r="B149" s="76" t="s">
        <v>32</v>
      </c>
      <c r="D149" s="79" t="s">
        <v>190</v>
      </c>
      <c r="E149" s="82">
        <v>4</v>
      </c>
      <c r="F149" s="81">
        <f t="shared" si="85"/>
        <v>120</v>
      </c>
      <c r="G149" s="81">
        <f t="shared" si="86"/>
        <v>52</v>
      </c>
      <c r="H149" s="81">
        <v>26</v>
      </c>
      <c r="I149" s="81">
        <v>26</v>
      </c>
      <c r="J149" s="81"/>
      <c r="K149" s="81">
        <f t="shared" si="87"/>
        <v>68</v>
      </c>
      <c r="L149" s="82">
        <f t="shared" si="88"/>
        <v>4</v>
      </c>
      <c r="M149" s="81" t="s">
        <v>19</v>
      </c>
      <c r="N149" s="82">
        <f t="shared" si="89"/>
        <v>43.333333333333336</v>
      </c>
      <c r="O149" s="3" t="s">
        <v>196</v>
      </c>
      <c r="P149" s="1" t="s">
        <v>13</v>
      </c>
      <c r="Q149" s="1" t="s">
        <v>32</v>
      </c>
      <c r="R149" s="4" t="s">
        <v>241</v>
      </c>
      <c r="S149" s="64">
        <v>5</v>
      </c>
      <c r="T149" s="65">
        <f t="shared" si="90"/>
        <v>150</v>
      </c>
      <c r="U149" s="65">
        <f t="shared" si="91"/>
        <v>52</v>
      </c>
      <c r="V149" s="65">
        <v>26</v>
      </c>
      <c r="W149" s="65"/>
      <c r="X149" s="65">
        <v>26</v>
      </c>
      <c r="Y149" s="65">
        <f t="shared" si="92"/>
        <v>98</v>
      </c>
      <c r="Z149" s="64">
        <f t="shared" si="93"/>
        <v>4</v>
      </c>
      <c r="AA149" s="65" t="s">
        <v>19</v>
      </c>
      <c r="AB149" s="64">
        <f t="shared" si="94"/>
        <v>34.666666666666671</v>
      </c>
      <c r="AC149" s="3" t="s">
        <v>196</v>
      </c>
      <c r="AD149" s="3" t="s">
        <v>274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ht="40.5" customHeight="1" x14ac:dyDescent="0.2">
      <c r="A150" s="76" t="s">
        <v>13</v>
      </c>
      <c r="B150" s="76" t="s">
        <v>32</v>
      </c>
      <c r="D150" s="79" t="s">
        <v>224</v>
      </c>
      <c r="E150" s="82">
        <v>5</v>
      </c>
      <c r="F150" s="81">
        <f t="shared" si="85"/>
        <v>150</v>
      </c>
      <c r="G150" s="81">
        <f t="shared" si="86"/>
        <v>65</v>
      </c>
      <c r="H150" s="81">
        <v>39</v>
      </c>
      <c r="I150" s="81"/>
      <c r="J150" s="81">
        <v>26</v>
      </c>
      <c r="K150" s="81">
        <f t="shared" si="87"/>
        <v>85</v>
      </c>
      <c r="L150" s="82">
        <f t="shared" si="88"/>
        <v>5</v>
      </c>
      <c r="M150" s="81" t="s">
        <v>19</v>
      </c>
      <c r="N150" s="82">
        <f t="shared" si="89"/>
        <v>43.333333333333336</v>
      </c>
      <c r="O150" s="3" t="s">
        <v>196</v>
      </c>
      <c r="P150" s="1" t="s">
        <v>13</v>
      </c>
      <c r="Q150" s="1" t="s">
        <v>32</v>
      </c>
      <c r="R150" s="4" t="s">
        <v>240</v>
      </c>
      <c r="S150" s="64">
        <v>5</v>
      </c>
      <c r="T150" s="65">
        <f t="shared" si="90"/>
        <v>150</v>
      </c>
      <c r="U150" s="65">
        <f t="shared" si="91"/>
        <v>52</v>
      </c>
      <c r="V150" s="65">
        <v>26</v>
      </c>
      <c r="W150" s="65"/>
      <c r="X150" s="65">
        <v>26</v>
      </c>
      <c r="Y150" s="65">
        <f t="shared" si="92"/>
        <v>98</v>
      </c>
      <c r="Z150" s="64">
        <f t="shared" si="93"/>
        <v>4</v>
      </c>
      <c r="AA150" s="65" t="s">
        <v>19</v>
      </c>
      <c r="AB150" s="64">
        <f t="shared" si="94"/>
        <v>34.666666666666671</v>
      </c>
      <c r="AC150" s="3" t="s">
        <v>196</v>
      </c>
      <c r="AD150" s="3" t="s">
        <v>251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ht="12.75" x14ac:dyDescent="0.2">
      <c r="D151" s="83" t="s">
        <v>23</v>
      </c>
      <c r="E151" s="84">
        <f t="shared" ref="E151:N151" si="95">SUM(E143:E150)</f>
        <v>30</v>
      </c>
      <c r="F151" s="85">
        <f t="shared" si="95"/>
        <v>900</v>
      </c>
      <c r="G151" s="85">
        <f t="shared" si="95"/>
        <v>221</v>
      </c>
      <c r="H151" s="85">
        <f t="shared" si="95"/>
        <v>91</v>
      </c>
      <c r="I151" s="85">
        <f t="shared" si="95"/>
        <v>26</v>
      </c>
      <c r="J151" s="85">
        <f t="shared" si="95"/>
        <v>104</v>
      </c>
      <c r="K151" s="85">
        <f t="shared" si="95"/>
        <v>679</v>
      </c>
      <c r="L151" s="85">
        <f>SUM(L143:L150)</f>
        <v>17</v>
      </c>
      <c r="M151" s="85">
        <f t="shared" si="95"/>
        <v>0</v>
      </c>
      <c r="N151" s="85">
        <f t="shared" si="95"/>
        <v>173.33333333333334</v>
      </c>
      <c r="P151" s="1"/>
      <c r="Q151" s="1"/>
      <c r="R151" s="6" t="s">
        <v>23</v>
      </c>
      <c r="S151" s="60">
        <f t="shared" ref="S151:AB151" si="96">SUM(S143:S150)</f>
        <v>30</v>
      </c>
      <c r="T151" s="70">
        <f t="shared" si="96"/>
        <v>900</v>
      </c>
      <c r="U151" s="70">
        <f t="shared" si="96"/>
        <v>195</v>
      </c>
      <c r="V151" s="70">
        <f t="shared" si="96"/>
        <v>78</v>
      </c>
      <c r="W151" s="70">
        <f t="shared" si="96"/>
        <v>26</v>
      </c>
      <c r="X151" s="70">
        <f t="shared" si="96"/>
        <v>91</v>
      </c>
      <c r="Y151" s="70">
        <f t="shared" si="96"/>
        <v>705</v>
      </c>
      <c r="Z151" s="70">
        <f>SUM(Z143:Z150)</f>
        <v>15</v>
      </c>
      <c r="AA151" s="70">
        <f t="shared" si="96"/>
        <v>0</v>
      </c>
      <c r="AB151" s="70">
        <f t="shared" si="96"/>
        <v>156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D152" s="86" t="s">
        <v>24</v>
      </c>
      <c r="E152" s="88">
        <f>30-E151</f>
        <v>0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D154" s="77" t="s">
        <v>23</v>
      </c>
      <c r="E154" s="93">
        <f>E155+E156</f>
        <v>240</v>
      </c>
      <c r="F154" s="93">
        <f>F155+F156</f>
        <v>7200</v>
      </c>
      <c r="G154" s="94">
        <f>F154/$F$154*100</f>
        <v>100</v>
      </c>
      <c r="H154" s="95"/>
      <c r="I154" s="96"/>
      <c r="J154" s="96"/>
      <c r="K154" s="96"/>
      <c r="O154" s="61"/>
      <c r="Q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B155" s="76" t="s">
        <v>15</v>
      </c>
      <c r="D155" s="77" t="s">
        <v>44</v>
      </c>
      <c r="E155" s="94">
        <f>SUMIF(B$10:B$150,B155,E$10:E$150)</f>
        <v>175.5</v>
      </c>
      <c r="F155" s="76">
        <f>E155*30</f>
        <v>5265</v>
      </c>
      <c r="G155" s="94">
        <f>F155/F$154*100</f>
        <v>73.125</v>
      </c>
      <c r="H155" s="76"/>
      <c r="J155" s="97"/>
      <c r="K155" s="97"/>
      <c r="O155" s="61"/>
      <c r="Q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B156" s="76" t="s">
        <v>32</v>
      </c>
      <c r="D156" s="77" t="s">
        <v>45</v>
      </c>
      <c r="E156" s="94">
        <f>SUMIF(B$10:B$150,B156,E$10:E$150)</f>
        <v>64.5</v>
      </c>
      <c r="F156" s="76">
        <f t="shared" ref="F156:F163" si="97">E156*30</f>
        <v>1935</v>
      </c>
      <c r="G156" s="94">
        <f>F156/F$154*100</f>
        <v>26.875</v>
      </c>
      <c r="H156" s="76"/>
      <c r="O156" s="61"/>
      <c r="Q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E157" s="76"/>
      <c r="F157" s="76"/>
      <c r="G157" s="76"/>
      <c r="H157" s="76"/>
      <c r="O157" s="61"/>
      <c r="Q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D158" s="77" t="s">
        <v>163</v>
      </c>
      <c r="E158" s="98">
        <f>E159+E160</f>
        <v>101.5</v>
      </c>
      <c r="F158" s="98">
        <f t="shared" ref="F158" si="98">F159+F160</f>
        <v>3045</v>
      </c>
      <c r="G158" s="94">
        <f>F158/$F$158*100</f>
        <v>100</v>
      </c>
      <c r="H158" s="76"/>
      <c r="O158" s="61"/>
      <c r="Q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76" t="s">
        <v>17</v>
      </c>
      <c r="B159" s="76" t="s">
        <v>15</v>
      </c>
      <c r="D159" s="77" t="s">
        <v>44</v>
      </c>
      <c r="E159" s="76">
        <f>SUMIFS(E$10:E$150,A$10:A$150,A159,B$10:B$150,B159)</f>
        <v>82</v>
      </c>
      <c r="F159" s="76">
        <f t="shared" si="97"/>
        <v>2460</v>
      </c>
      <c r="G159" s="94">
        <f>F159/F$158*100</f>
        <v>80.78817733990148</v>
      </c>
      <c r="H159" s="76"/>
      <c r="O159" s="61"/>
      <c r="Q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76" t="s">
        <v>17</v>
      </c>
      <c r="B160" s="76" t="s">
        <v>32</v>
      </c>
      <c r="D160" s="77" t="s">
        <v>45</v>
      </c>
      <c r="E160" s="76">
        <f>SUMIFS(E$10:E$150,A$10:A$150,A160,B$10:B$150,B160)</f>
        <v>19.5</v>
      </c>
      <c r="F160" s="76">
        <f>E160*30</f>
        <v>585</v>
      </c>
      <c r="G160" s="94">
        <f>F160/F$158*100</f>
        <v>19.21182266009852</v>
      </c>
      <c r="H160" s="76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D161" s="77" t="s">
        <v>164</v>
      </c>
      <c r="E161" s="98">
        <f>E162+E163</f>
        <v>138.5</v>
      </c>
      <c r="F161" s="98">
        <f>F162+F163</f>
        <v>4155</v>
      </c>
      <c r="G161" s="98">
        <f>G162+G163</f>
        <v>100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76" t="s">
        <v>13</v>
      </c>
      <c r="B162" s="76" t="s">
        <v>15</v>
      </c>
      <c r="D162" s="77" t="s">
        <v>44</v>
      </c>
      <c r="E162" s="76">
        <f>SUMIFS(E$10:E$150,A$10:A$150,A162,B$10:B$150,B162)</f>
        <v>93.5</v>
      </c>
      <c r="F162" s="76">
        <f t="shared" si="97"/>
        <v>2805</v>
      </c>
      <c r="G162" s="78">
        <f>F162/F$161*100</f>
        <v>67.50902527075813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76" t="s">
        <v>13</v>
      </c>
      <c r="B163" s="76" t="s">
        <v>32</v>
      </c>
      <c r="D163" s="77" t="s">
        <v>45</v>
      </c>
      <c r="E163" s="76">
        <f>SUMIFS(E$10:E$150,A$10:A$150,A163,B$10:B$150,B163)</f>
        <v>45</v>
      </c>
      <c r="F163" s="76">
        <f t="shared" si="97"/>
        <v>1350</v>
      </c>
      <c r="G163" s="78">
        <f>F163/F$161*100</f>
        <v>32.490974729241877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</sheetData>
  <mergeCells count="225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20:D26"/>
    <mergeCell ref="E20:E26"/>
    <mergeCell ref="F20:K20"/>
    <mergeCell ref="J23:J26"/>
    <mergeCell ref="L41:L47"/>
    <mergeCell ref="M41:M47"/>
    <mergeCell ref="N41:N47"/>
    <mergeCell ref="F42:F47"/>
    <mergeCell ref="G42:J42"/>
    <mergeCell ref="K42:K47"/>
    <mergeCell ref="G43:G47"/>
    <mergeCell ref="L20:L26"/>
    <mergeCell ref="M20:M26"/>
    <mergeCell ref="N20:N26"/>
    <mergeCell ref="F21:F26"/>
    <mergeCell ref="G21:J21"/>
    <mergeCell ref="K21:K26"/>
    <mergeCell ref="G22:G26"/>
    <mergeCell ref="H22:J22"/>
    <mergeCell ref="H23:H26"/>
    <mergeCell ref="I23:I26"/>
    <mergeCell ref="H43:J43"/>
    <mergeCell ref="H44:H47"/>
    <mergeCell ref="I44:I47"/>
    <mergeCell ref="J44:J47"/>
    <mergeCell ref="D59:D65"/>
    <mergeCell ref="E59:E65"/>
    <mergeCell ref="F59:K59"/>
    <mergeCell ref="J62:J65"/>
    <mergeCell ref="D41:D47"/>
    <mergeCell ref="E41:E47"/>
    <mergeCell ref="F41:K41"/>
    <mergeCell ref="L82:L88"/>
    <mergeCell ref="N82:N88"/>
    <mergeCell ref="F83:F88"/>
    <mergeCell ref="G83:J83"/>
    <mergeCell ref="K83:K88"/>
    <mergeCell ref="G84:G88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H84:J84"/>
    <mergeCell ref="H85:H88"/>
    <mergeCell ref="I85:I88"/>
    <mergeCell ref="J85:J88"/>
    <mergeCell ref="D99:D105"/>
    <mergeCell ref="E99:E105"/>
    <mergeCell ref="F99:K99"/>
    <mergeCell ref="J102:J105"/>
    <mergeCell ref="D82:D88"/>
    <mergeCell ref="E82:E88"/>
    <mergeCell ref="F82:K82"/>
    <mergeCell ref="L119:L125"/>
    <mergeCell ref="M119:M125"/>
    <mergeCell ref="M82:M88"/>
    <mergeCell ref="N119:N125"/>
    <mergeCell ref="F120:F125"/>
    <mergeCell ref="G120:J120"/>
    <mergeCell ref="K120:K125"/>
    <mergeCell ref="G121:G125"/>
    <mergeCell ref="L99:L105"/>
    <mergeCell ref="M99:M105"/>
    <mergeCell ref="N99:N105"/>
    <mergeCell ref="F100:F105"/>
    <mergeCell ref="G100:J100"/>
    <mergeCell ref="K100:K105"/>
    <mergeCell ref="G101:G105"/>
    <mergeCell ref="H101:J101"/>
    <mergeCell ref="H102:H105"/>
    <mergeCell ref="I102:I105"/>
    <mergeCell ref="H121:J121"/>
    <mergeCell ref="H122:H125"/>
    <mergeCell ref="I122:I125"/>
    <mergeCell ref="J122:J125"/>
    <mergeCell ref="D136:D142"/>
    <mergeCell ref="E136:E142"/>
    <mergeCell ref="F136:K136"/>
    <mergeCell ref="J139:J142"/>
    <mergeCell ref="D119:D125"/>
    <mergeCell ref="E119:E125"/>
    <mergeCell ref="F119:K119"/>
    <mergeCell ref="L136:L142"/>
    <mergeCell ref="M136:M142"/>
    <mergeCell ref="N136:N142"/>
    <mergeCell ref="F137:F142"/>
    <mergeCell ref="G137:J137"/>
    <mergeCell ref="K137:K142"/>
    <mergeCell ref="G138:G142"/>
    <mergeCell ref="H138:J138"/>
    <mergeCell ref="H139:H142"/>
    <mergeCell ref="I139:I142"/>
    <mergeCell ref="Z3:Z9"/>
    <mergeCell ref="T20:T25"/>
    <mergeCell ref="U20:X20"/>
    <mergeCell ref="Y20:Y25"/>
    <mergeCell ref="U21:U25"/>
    <mergeCell ref="V21:X21"/>
    <mergeCell ref="V22:V25"/>
    <mergeCell ref="W22:W25"/>
    <mergeCell ref="R59:R65"/>
    <mergeCell ref="S59:S65"/>
    <mergeCell ref="T59:Y59"/>
    <mergeCell ref="Z59:Z65"/>
    <mergeCell ref="Z82:Z88"/>
    <mergeCell ref="R99:R105"/>
    <mergeCell ref="S99:S105"/>
    <mergeCell ref="T99:Y99"/>
    <mergeCell ref="AA3:AA9"/>
    <mergeCell ref="AB3:AB9"/>
    <mergeCell ref="T4:T9"/>
    <mergeCell ref="U4:X4"/>
    <mergeCell ref="Y4:Y9"/>
    <mergeCell ref="U5:U9"/>
    <mergeCell ref="R40:R46"/>
    <mergeCell ref="S40:S46"/>
    <mergeCell ref="T40:Y40"/>
    <mergeCell ref="Z40:Z46"/>
    <mergeCell ref="V5:X5"/>
    <mergeCell ref="V6:V9"/>
    <mergeCell ref="W6:W9"/>
    <mergeCell ref="X6:X9"/>
    <mergeCell ref="R19:R25"/>
    <mergeCell ref="S19:S25"/>
    <mergeCell ref="T19:Y19"/>
    <mergeCell ref="X22:X25"/>
    <mergeCell ref="R3:R9"/>
    <mergeCell ref="S3:S9"/>
    <mergeCell ref="T3:Y3"/>
    <mergeCell ref="Z19:Z25"/>
    <mergeCell ref="AA19:AA25"/>
    <mergeCell ref="AB19:AB25"/>
    <mergeCell ref="AA40:AA46"/>
    <mergeCell ref="AB40:AB46"/>
    <mergeCell ref="T41:T46"/>
    <mergeCell ref="U41:X41"/>
    <mergeCell ref="Y41:Y46"/>
    <mergeCell ref="U42:U46"/>
    <mergeCell ref="V42:X42"/>
    <mergeCell ref="V43:V46"/>
    <mergeCell ref="W43:W46"/>
    <mergeCell ref="X43:X46"/>
    <mergeCell ref="AA82:AA88"/>
    <mergeCell ref="AB82:AB88"/>
    <mergeCell ref="T83:T88"/>
    <mergeCell ref="U83:X83"/>
    <mergeCell ref="Y83:Y88"/>
    <mergeCell ref="U84:U88"/>
    <mergeCell ref="AA59:AA65"/>
    <mergeCell ref="AB59:AB65"/>
    <mergeCell ref="T60:T65"/>
    <mergeCell ref="U60:X60"/>
    <mergeCell ref="Y60:Y65"/>
    <mergeCell ref="U61:U65"/>
    <mergeCell ref="V61:X61"/>
    <mergeCell ref="V62:V65"/>
    <mergeCell ref="W62:W65"/>
    <mergeCell ref="X62:X65"/>
    <mergeCell ref="V84:X84"/>
    <mergeCell ref="V85:V88"/>
    <mergeCell ref="W85:W88"/>
    <mergeCell ref="X85:X88"/>
    <mergeCell ref="X102:X105"/>
    <mergeCell ref="R82:R88"/>
    <mergeCell ref="S82:S88"/>
    <mergeCell ref="T82:Y82"/>
    <mergeCell ref="Z119:Z125"/>
    <mergeCell ref="AA119:AA125"/>
    <mergeCell ref="AB119:AB125"/>
    <mergeCell ref="T120:T125"/>
    <mergeCell ref="U120:X120"/>
    <mergeCell ref="Y120:Y125"/>
    <mergeCell ref="U121:U125"/>
    <mergeCell ref="Z99:Z105"/>
    <mergeCell ref="AA99:AA105"/>
    <mergeCell ref="AB99:AB105"/>
    <mergeCell ref="T100:T105"/>
    <mergeCell ref="U100:X100"/>
    <mergeCell ref="Y100:Y105"/>
    <mergeCell ref="U101:U105"/>
    <mergeCell ref="V101:X101"/>
    <mergeCell ref="V102:V105"/>
    <mergeCell ref="W102:W105"/>
    <mergeCell ref="V121:X121"/>
    <mergeCell ref="V122:V125"/>
    <mergeCell ref="W122:W125"/>
    <mergeCell ref="X122:X125"/>
    <mergeCell ref="R136:R142"/>
    <mergeCell ref="S136:S142"/>
    <mergeCell ref="T136:Y136"/>
    <mergeCell ref="X139:X142"/>
    <mergeCell ref="R119:R125"/>
    <mergeCell ref="S119:S125"/>
    <mergeCell ref="T119:Y119"/>
    <mergeCell ref="Z136:Z142"/>
    <mergeCell ref="AA136:AA142"/>
    <mergeCell ref="AB136:AB142"/>
    <mergeCell ref="T137:T142"/>
    <mergeCell ref="U137:X137"/>
    <mergeCell ref="Y137:Y142"/>
    <mergeCell ref="U138:U142"/>
    <mergeCell ref="V138:X138"/>
    <mergeCell ref="V139:V142"/>
    <mergeCell ref="W139:W142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0" max="16383" man="1"/>
    <brk id="117" max="16383" man="1"/>
    <brk id="1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Тітул 051</vt:lpstr>
      <vt:lpstr>План 051 денне</vt:lpstr>
      <vt:lpstr>семестровка 2020</vt:lpstr>
      <vt:lpstr>семестровка (2)</vt:lpstr>
      <vt:lpstr>табл. відповідності</vt:lpstr>
      <vt:lpstr>'План 051 денне'!Область_печати</vt:lpstr>
      <vt:lpstr>'семестровка 2020'!Область_печати</vt:lpstr>
      <vt:lpstr>'табл. відповідності'!Область_печати</vt:lpstr>
      <vt:lpstr>'Тітул 051'!Область_печати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2020-06-24T02:49:38Z</cp:lastPrinted>
  <dcterms:created xsi:type="dcterms:W3CDTF">2018-09-25T13:00:18Z</dcterms:created>
  <dcterms:modified xsi:type="dcterms:W3CDTF">2026-05-22T08:11:04Z</dcterms:modified>
</cp:coreProperties>
</file>